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gagrab\Desktop\"/>
    </mc:Choice>
  </mc:AlternateContent>
  <xr:revisionPtr revIDLastSave="0" documentId="13_ncr:1_{37E8E93A-953B-4777-893B-0170EBC244F6}" xr6:coauthVersionLast="47" xr6:coauthVersionMax="47" xr10:uidLastSave="{00000000-0000-0000-0000-000000000000}"/>
  <workbookProtection workbookAlgorithmName="SHA-512" workbookHashValue="4i52JGd5Vud1AwOJHZjSRlo2+WO2dKeqX0uiE9vypkZdtxOg8gmEWaj1v4r3Tvx5xiVqMKie5YKn+1SI47Idrw==" workbookSaltValue="4Ae59UkPhTBAkqIlTbO2WQ==" workbookSpinCount="100000" lockStructure="1"/>
  <bookViews>
    <workbookView showSheetTabs="0" xWindow="-4845" yWindow="-21720" windowWidth="38640" windowHeight="21120" tabRatio="903" activeTab="2" xr2:uid="{4B8FEDD1-D6CF-4D9D-9421-47E90BD265E9}"/>
  </bookViews>
  <sheets>
    <sheet name="Introduction" sheetId="1" r:id="rId1"/>
    <sheet name="ESG Policy" sheetId="3" r:id="rId2"/>
    <sheet name="Materiality &amp; value chain" sheetId="12" r:id="rId3"/>
    <sheet name="Climate Change" sheetId="4" r:id="rId4"/>
    <sheet name="Environmental Challenges" sheetId="5" r:id="rId5"/>
    <sheet name="Own Workforce" sheetId="9" r:id="rId6"/>
    <sheet name="Ethics &amp; Human Rights" sheetId="10" r:id="rId7"/>
    <sheet name="Local Communities" sheetId="11" r:id="rId8"/>
    <sheet name="Corporate Governance" sheetId="13" r:id="rId9"/>
    <sheet name="Business Conduct" sheetId="14" r:id="rId10"/>
    <sheet name="Data Protection &amp; Cybersecurity" sheetId="15" r:id="rId11"/>
    <sheet name="EU taxonomy" sheetId="21" r:id="rId12"/>
    <sheet name="GRI" sheetId="6" r:id="rId13"/>
    <sheet name="SASB" sheetId="8" r:id="rId14"/>
    <sheet name="UN SDGs" sheetId="16" r:id="rId15"/>
    <sheet name="TCFD CDP" sheetId="17" r:id="rId16"/>
    <sheet name="ESG Ratings" sheetId="18" r:id="rId17"/>
    <sheet name="ESG Database" sheetId="19" r:id="rId18"/>
    <sheet name="Classification" sheetId="20" state="hidden" r:id="rId19"/>
  </sheets>
  <definedNames>
    <definedName name="_xlnm._FilterDatabase" localSheetId="17" hidden="1">'ESG Database'!$B$14:$R$420</definedName>
    <definedName name="_xlnm.Print_Area" localSheetId="9">'Business Conduct'!$A$1:$Q$106</definedName>
    <definedName name="_xlnm.Print_Area" localSheetId="8">'Corporate Governance'!$A$1:$R$103</definedName>
    <definedName name="_xlnm.Print_Area" localSheetId="10">'Data Protection &amp; Cybersecurity'!$A$1:$R$71</definedName>
    <definedName name="_xlnm.Print_Area" localSheetId="4">'Environmental Challenges'!$1:$75</definedName>
    <definedName name="_xlnm.Print_Area" localSheetId="16">'ESG Ratings'!$A$1:$N$190</definedName>
    <definedName name="_xlnm.Print_Area" localSheetId="11">'EU taxonomy'!$A$1:$R$41</definedName>
    <definedName name="_xlnm.Print_Area" localSheetId="12">GRI!$A$1:$I$148</definedName>
    <definedName name="_xlnm.Print_Area" localSheetId="2">'Materiality &amp; value chain'!$1:$176</definedName>
    <definedName name="_xlnm.Print_Area" localSheetId="13">SASB!$A$1:$R$90</definedName>
    <definedName name="_xlnm.Print_Area" localSheetId="15">'TCFD CDP'!$A$1:$L$40</definedName>
    <definedName name="ZZZ">'Materiality &amp; value chain'!$BLT:$BLU</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18" l="1"/>
  <c r="L61" i="18"/>
  <c r="C418" i="19"/>
  <c r="C420" i="19"/>
  <c r="C419"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07" i="19"/>
  <c r="C106" i="19"/>
  <c r="C105" i="19"/>
  <c r="C104" i="19"/>
  <c r="C103" i="19"/>
  <c r="C102" i="19"/>
  <c r="C101"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00" i="19"/>
  <c r="I17" i="8" l="1"/>
  <c r="I19" i="8"/>
  <c r="R62" i="15"/>
  <c r="Q62" i="15"/>
  <c r="R61" i="15"/>
  <c r="Q61" i="15"/>
  <c r="R60" i="15"/>
  <c r="Q60" i="15"/>
  <c r="R59" i="15"/>
  <c r="Q59" i="15"/>
  <c r="R58" i="15"/>
  <c r="Q58" i="15"/>
  <c r="R57" i="15"/>
  <c r="Q57" i="15"/>
  <c r="R36" i="15"/>
  <c r="Q36" i="15"/>
  <c r="R35" i="15"/>
  <c r="Q35" i="15"/>
  <c r="R34" i="15"/>
  <c r="Q34" i="15"/>
  <c r="R33" i="15"/>
  <c r="Q33" i="15"/>
  <c r="R32" i="15"/>
  <c r="Q32" i="15"/>
  <c r="R31" i="15"/>
  <c r="Q31" i="15"/>
  <c r="R30" i="15"/>
  <c r="Q30" i="15"/>
  <c r="R29" i="15"/>
  <c r="Q29" i="15"/>
  <c r="R28" i="15"/>
  <c r="Q28" i="15"/>
  <c r="R27" i="15"/>
  <c r="Q27" i="15"/>
  <c r="R26" i="15"/>
  <c r="Q26" i="15"/>
  <c r="R25" i="15"/>
  <c r="Q25" i="15"/>
  <c r="R24" i="15"/>
  <c r="Q24" i="15"/>
  <c r="N34" i="15"/>
  <c r="M34" i="15"/>
  <c r="O139" i="19"/>
  <c r="N139" i="19"/>
  <c r="R69" i="14"/>
  <c r="Q69" i="14"/>
  <c r="Q83" i="13"/>
  <c r="Q78" i="13"/>
  <c r="R60" i="13"/>
  <c r="Q60" i="13"/>
  <c r="R59" i="13"/>
  <c r="Q59" i="13"/>
  <c r="R58" i="13"/>
  <c r="Q58" i="13"/>
  <c r="R57" i="13"/>
  <c r="Q57" i="13"/>
  <c r="R56" i="13"/>
  <c r="Q56" i="13"/>
  <c r="R55" i="13"/>
  <c r="Q55" i="13"/>
  <c r="R54" i="13"/>
  <c r="Q54" i="13"/>
  <c r="R53" i="13"/>
  <c r="Q53" i="13"/>
  <c r="R34" i="11"/>
  <c r="Q34" i="11"/>
  <c r="R33" i="11"/>
  <c r="Q33" i="11"/>
  <c r="R32" i="11"/>
  <c r="Q32" i="11"/>
  <c r="R31" i="11"/>
  <c r="Q31" i="11"/>
  <c r="R30" i="11"/>
  <c r="Q30" i="11"/>
  <c r="R49" i="10"/>
  <c r="Q49" i="10"/>
  <c r="R48" i="10"/>
  <c r="Q48" i="10"/>
  <c r="R47" i="10"/>
  <c r="Q47" i="10"/>
  <c r="R46" i="10"/>
  <c r="Q46" i="10"/>
  <c r="R45" i="10"/>
  <c r="Q45" i="10"/>
  <c r="R44" i="10"/>
  <c r="Q44" i="10"/>
  <c r="R43" i="10"/>
  <c r="Q43" i="10"/>
  <c r="R42" i="10"/>
  <c r="Q42" i="10"/>
  <c r="R25" i="10"/>
  <c r="Q25" i="10"/>
  <c r="R24" i="10"/>
  <c r="Q24" i="10"/>
  <c r="R214" i="9"/>
  <c r="Q214" i="9"/>
  <c r="R213" i="9"/>
  <c r="Q213" i="9"/>
  <c r="R212" i="9"/>
  <c r="Q212" i="9"/>
  <c r="R211" i="9"/>
  <c r="Q211" i="9"/>
  <c r="R210" i="9"/>
  <c r="Q210" i="9"/>
  <c r="R209" i="9"/>
  <c r="Q209" i="9"/>
  <c r="R208" i="9"/>
  <c r="Q208" i="9"/>
  <c r="R207" i="9"/>
  <c r="Q207" i="9"/>
  <c r="R206" i="9"/>
  <c r="Q206" i="9"/>
  <c r="R205" i="9"/>
  <c r="Q205" i="9"/>
  <c r="R204" i="9"/>
  <c r="Q204" i="9"/>
  <c r="R203" i="9"/>
  <c r="Q203" i="9"/>
  <c r="R202" i="9"/>
  <c r="Q202" i="9"/>
  <c r="R201" i="9"/>
  <c r="Q201" i="9"/>
  <c r="R200" i="9"/>
  <c r="Q200" i="9"/>
  <c r="R199" i="9"/>
  <c r="Q199" i="9"/>
  <c r="R198" i="9"/>
  <c r="Q198" i="9"/>
  <c r="R197" i="9"/>
  <c r="Q197" i="9"/>
  <c r="R196" i="9"/>
  <c r="Q196" i="9"/>
  <c r="R195" i="9"/>
  <c r="Q195" i="9"/>
  <c r="R178" i="9"/>
  <c r="Q178" i="9"/>
  <c r="R177" i="9"/>
  <c r="Q177" i="9"/>
  <c r="R176" i="9"/>
  <c r="Q176" i="9"/>
  <c r="R175" i="9"/>
  <c r="Q175" i="9"/>
  <c r="R174" i="9"/>
  <c r="Q174" i="9"/>
  <c r="R173" i="9"/>
  <c r="Q173" i="9"/>
  <c r="R172" i="9"/>
  <c r="Q172" i="9"/>
  <c r="R171" i="9"/>
  <c r="Q171" i="9"/>
  <c r="R170" i="9"/>
  <c r="Q170" i="9"/>
  <c r="R169" i="9"/>
  <c r="Q169" i="9"/>
  <c r="R168" i="9"/>
  <c r="Q168" i="9"/>
  <c r="R166" i="9"/>
  <c r="Q166" i="9"/>
  <c r="R165" i="9"/>
  <c r="Q165" i="9"/>
  <c r="R164" i="9"/>
  <c r="Q164" i="9"/>
  <c r="R163" i="9"/>
  <c r="Q163" i="9"/>
  <c r="R162" i="9"/>
  <c r="Q162" i="9"/>
  <c r="R161" i="9"/>
  <c r="Q161" i="9"/>
  <c r="R160" i="9"/>
  <c r="Q160" i="9"/>
  <c r="R167" i="9"/>
  <c r="Q167" i="9"/>
  <c r="R46" i="9"/>
  <c r="Q46" i="9"/>
  <c r="R45" i="9"/>
  <c r="Q45" i="9"/>
  <c r="R44" i="9"/>
  <c r="Q44" i="9"/>
  <c r="R43" i="9"/>
  <c r="Q43" i="9"/>
  <c r="R60" i="9"/>
  <c r="Q60" i="9"/>
  <c r="Q76" i="4"/>
  <c r="R186" i="4"/>
  <c r="Q186" i="4"/>
  <c r="R185" i="4"/>
  <c r="Q185" i="4"/>
  <c r="R178" i="4"/>
  <c r="Q178" i="4"/>
  <c r="R177" i="4"/>
  <c r="Q177" i="4"/>
  <c r="R176" i="4"/>
  <c r="Q176" i="4"/>
  <c r="R175" i="4"/>
  <c r="Q175" i="4"/>
  <c r="R174" i="4"/>
  <c r="Q174" i="4"/>
  <c r="R173" i="4"/>
  <c r="Q173" i="4"/>
  <c r="R172" i="4"/>
  <c r="Q172" i="4"/>
  <c r="R171" i="4"/>
  <c r="Q171" i="4"/>
  <c r="R170" i="4"/>
  <c r="Q170" i="4"/>
  <c r="R169" i="4"/>
  <c r="Q169" i="4"/>
  <c r="R168" i="4"/>
  <c r="Q168" i="4"/>
  <c r="R167" i="4"/>
  <c r="Q167" i="4"/>
  <c r="R166" i="4"/>
  <c r="Q166" i="4"/>
  <c r="R151" i="4"/>
  <c r="Q151" i="4"/>
  <c r="R150" i="4"/>
  <c r="Q150" i="4"/>
  <c r="R149" i="4"/>
  <c r="Q149" i="4"/>
  <c r="R148" i="4"/>
  <c r="Q148" i="4"/>
  <c r="R147" i="4"/>
  <c r="Q147" i="4"/>
  <c r="R146" i="4"/>
  <c r="Q146" i="4"/>
  <c r="R145" i="4"/>
  <c r="Q145" i="4"/>
  <c r="R133" i="4"/>
  <c r="Q133" i="4"/>
  <c r="R132" i="4"/>
  <c r="Q132" i="4"/>
  <c r="R131" i="4"/>
  <c r="Q131" i="4"/>
  <c r="R130" i="4"/>
  <c r="Q130" i="4"/>
  <c r="R129" i="4"/>
  <c r="Q129" i="4"/>
  <c r="R128" i="4"/>
  <c r="Q128" i="4"/>
  <c r="R127" i="4"/>
  <c r="Q127" i="4"/>
  <c r="R126" i="4"/>
  <c r="Q126" i="4"/>
  <c r="R114" i="4"/>
  <c r="Q114" i="4"/>
  <c r="R113" i="4"/>
  <c r="Q113" i="4"/>
  <c r="R112" i="4"/>
  <c r="Q112" i="4"/>
  <c r="R111" i="4"/>
  <c r="Q111" i="4"/>
  <c r="R110" i="4"/>
  <c r="Q110" i="4"/>
  <c r="R92" i="4"/>
  <c r="Q92" i="4"/>
  <c r="R91" i="4"/>
  <c r="Q91" i="4"/>
  <c r="R90" i="4"/>
  <c r="Q90" i="4"/>
  <c r="R89" i="4"/>
  <c r="Q89" i="4"/>
  <c r="R88" i="4"/>
  <c r="Q88" i="4"/>
  <c r="R81" i="4"/>
  <c r="Q81" i="4"/>
  <c r="R80" i="4"/>
  <c r="Q80" i="4"/>
  <c r="R79" i="4"/>
  <c r="Q79" i="4"/>
  <c r="R78" i="4"/>
  <c r="Q78" i="4"/>
  <c r="R77" i="4"/>
  <c r="Q77" i="4"/>
  <c r="R76" i="4"/>
  <c r="R75" i="4"/>
  <c r="Q75" i="4"/>
  <c r="R74" i="4"/>
  <c r="Q74" i="4"/>
  <c r="R73" i="4"/>
  <c r="Q73" i="4"/>
  <c r="R72" i="4"/>
  <c r="Q72" i="4"/>
  <c r="R71" i="4"/>
  <c r="Q71" i="4"/>
  <c r="R70" i="4"/>
  <c r="Q70" i="4"/>
  <c r="R69" i="4"/>
  <c r="Q69" i="4"/>
  <c r="R68" i="4"/>
  <c r="Q68" i="4"/>
  <c r="R67" i="4"/>
  <c r="Q67" i="4"/>
  <c r="R62" i="4"/>
  <c r="Q62" i="4"/>
  <c r="R61" i="4"/>
  <c r="Q61" i="4"/>
  <c r="I177" i="4" l="1"/>
  <c r="N297" i="9"/>
  <c r="R234" i="9"/>
  <c r="Q234" i="9"/>
  <c r="N41" i="5"/>
  <c r="M41" i="5"/>
  <c r="B418" i="19"/>
  <c r="B419" i="19"/>
  <c r="B420" i="19"/>
  <c r="H112" i="4"/>
  <c r="M234" i="9"/>
  <c r="M235" i="9"/>
  <c r="L234" i="9"/>
  <c r="L235" i="9"/>
  <c r="K234" i="9"/>
  <c r="K235" i="9"/>
  <c r="K236" i="9"/>
  <c r="J234" i="9"/>
  <c r="J235" i="9"/>
  <c r="I234" i="9"/>
  <c r="I235" i="9"/>
  <c r="I236" i="9"/>
  <c r="N222" i="9"/>
  <c r="N223" i="9"/>
  <c r="M223" i="9"/>
  <c r="M222" i="9"/>
  <c r="K222" i="9"/>
  <c r="K223" i="9"/>
  <c r="J222" i="9"/>
  <c r="J223" i="9"/>
  <c r="I222" i="9"/>
  <c r="I223" i="9"/>
  <c r="L222" i="9"/>
  <c r="L223" i="9"/>
  <c r="R239" i="9"/>
  <c r="Q239" i="9"/>
  <c r="M239" i="9"/>
  <c r="L239" i="9"/>
  <c r="K239" i="9"/>
  <c r="J239" i="9"/>
  <c r="I239" i="9"/>
  <c r="H239" i="9"/>
  <c r="R238" i="9"/>
  <c r="Q238" i="9"/>
  <c r="M238" i="9"/>
  <c r="L238" i="9"/>
  <c r="K238" i="9"/>
  <c r="J238" i="9"/>
  <c r="I238" i="9"/>
  <c r="H238" i="9"/>
  <c r="R237" i="9"/>
  <c r="Q237" i="9"/>
  <c r="M237" i="9"/>
  <c r="L237" i="9"/>
  <c r="K237" i="9"/>
  <c r="J237" i="9"/>
  <c r="I237" i="9"/>
  <c r="H237" i="9"/>
  <c r="R236" i="9"/>
  <c r="Q236" i="9"/>
  <c r="M236" i="9"/>
  <c r="L236" i="9"/>
  <c r="J236" i="9"/>
  <c r="H236" i="9"/>
  <c r="R235" i="9"/>
  <c r="Q235" i="9"/>
  <c r="H235" i="9"/>
  <c r="H234" i="9"/>
  <c r="R233" i="9"/>
  <c r="Q233" i="9"/>
  <c r="M233" i="9"/>
  <c r="L233" i="9"/>
  <c r="K233" i="9"/>
  <c r="J233" i="9"/>
  <c r="I233" i="9"/>
  <c r="H233" i="9"/>
  <c r="R232" i="9"/>
  <c r="Q232" i="9"/>
  <c r="M232" i="9"/>
  <c r="L232" i="9"/>
  <c r="K232" i="9"/>
  <c r="J232" i="9"/>
  <c r="I232" i="9"/>
  <c r="H232" i="9"/>
  <c r="R227" i="9"/>
  <c r="Q227" i="9"/>
  <c r="N227" i="9"/>
  <c r="M227" i="9"/>
  <c r="L227" i="9"/>
  <c r="K227" i="9"/>
  <c r="J227" i="9"/>
  <c r="I227" i="9"/>
  <c r="H227" i="9"/>
  <c r="R226" i="9"/>
  <c r="Q226" i="9"/>
  <c r="N226" i="9"/>
  <c r="M226" i="9"/>
  <c r="L226" i="9"/>
  <c r="K226" i="9"/>
  <c r="J226" i="9"/>
  <c r="I226" i="9"/>
  <c r="H226" i="9"/>
  <c r="R225" i="9"/>
  <c r="Q225" i="9"/>
  <c r="N225" i="9"/>
  <c r="M225" i="9"/>
  <c r="L225" i="9"/>
  <c r="K225" i="9"/>
  <c r="J225" i="9"/>
  <c r="I225" i="9"/>
  <c r="H225" i="9"/>
  <c r="R224" i="9"/>
  <c r="Q224" i="9"/>
  <c r="N224" i="9"/>
  <c r="M224" i="9"/>
  <c r="L224" i="9"/>
  <c r="K224" i="9"/>
  <c r="J224" i="9"/>
  <c r="I224" i="9"/>
  <c r="H224" i="9"/>
  <c r="R223" i="9"/>
  <c r="Q223" i="9"/>
  <c r="H223" i="9"/>
  <c r="R222" i="9"/>
  <c r="Q222" i="9"/>
  <c r="H222" i="9"/>
  <c r="R221" i="9"/>
  <c r="Q221" i="9"/>
  <c r="N221" i="9"/>
  <c r="M221" i="9"/>
  <c r="L221" i="9"/>
  <c r="K221" i="9"/>
  <c r="J221" i="9"/>
  <c r="I221" i="9"/>
  <c r="H221" i="9"/>
  <c r="R220" i="9"/>
  <c r="Q220" i="9"/>
  <c r="N220" i="9"/>
  <c r="M220" i="9"/>
  <c r="L220" i="9"/>
  <c r="K220" i="9"/>
  <c r="J220" i="9"/>
  <c r="I220" i="9"/>
  <c r="H220" i="9"/>
  <c r="P224" i="9" l="1"/>
  <c r="P239" i="9"/>
  <c r="P236" i="9"/>
  <c r="P226" i="9"/>
  <c r="O237" i="9"/>
  <c r="P235" i="9"/>
  <c r="P238" i="9"/>
  <c r="O236" i="9"/>
  <c r="O235" i="9"/>
  <c r="O220" i="9"/>
  <c r="O232" i="9"/>
  <c r="P237" i="9"/>
  <c r="O221" i="9"/>
  <c r="P232" i="9"/>
  <c r="P233" i="9"/>
  <c r="O234" i="9"/>
  <c r="P223" i="9"/>
  <c r="O224" i="9"/>
  <c r="O233" i="9"/>
  <c r="P234" i="9"/>
  <c r="O239" i="9"/>
  <c r="O238" i="9"/>
  <c r="P221" i="9"/>
  <c r="P220" i="9"/>
  <c r="P227" i="9"/>
  <c r="P225" i="9"/>
  <c r="O222" i="9"/>
  <c r="O225" i="9"/>
  <c r="P222" i="9"/>
  <c r="O223" i="9"/>
  <c r="O227" i="9"/>
  <c r="O226" i="9"/>
  <c r="P41" i="5" l="1"/>
  <c r="L41" i="5"/>
  <c r="K41" i="5"/>
  <c r="J41" i="5"/>
  <c r="I41" i="5"/>
  <c r="O41" i="5" s="1"/>
  <c r="H41" i="5"/>
  <c r="K79" i="4"/>
  <c r="L79" i="4"/>
  <c r="N79" i="4"/>
  <c r="M79" i="4"/>
  <c r="J79" i="4"/>
  <c r="I79" i="4"/>
  <c r="H79" i="4"/>
  <c r="H115" i="9"/>
  <c r="I115" i="9"/>
  <c r="J115" i="9"/>
  <c r="K115" i="9"/>
  <c r="L115" i="9"/>
  <c r="M115" i="9"/>
  <c r="N115" i="9"/>
  <c r="Q115" i="9"/>
  <c r="R115" i="9"/>
  <c r="H110" i="4"/>
  <c r="I110" i="4"/>
  <c r="J110" i="4"/>
  <c r="K110" i="4"/>
  <c r="L110" i="4"/>
  <c r="M110" i="4"/>
  <c r="N110" i="4"/>
  <c r="H111" i="4"/>
  <c r="I111" i="4"/>
  <c r="J111" i="4"/>
  <c r="K111" i="4"/>
  <c r="L111" i="4"/>
  <c r="M111" i="4"/>
  <c r="N111" i="4"/>
  <c r="I112" i="4"/>
  <c r="J112" i="4"/>
  <c r="K112" i="4"/>
  <c r="L112" i="4"/>
  <c r="M112" i="4"/>
  <c r="N112" i="4"/>
  <c r="H113" i="4"/>
  <c r="I113" i="4"/>
  <c r="J113" i="4"/>
  <c r="K113" i="4"/>
  <c r="L113" i="4"/>
  <c r="M113" i="4"/>
  <c r="N113" i="4"/>
  <c r="H114" i="4"/>
  <c r="I114" i="4"/>
  <c r="J114" i="4"/>
  <c r="K114" i="4"/>
  <c r="L114" i="4"/>
  <c r="M114" i="4"/>
  <c r="N114" i="4"/>
  <c r="L54" i="3"/>
  <c r="K54" i="3"/>
  <c r="B406" i="19"/>
  <c r="B407" i="19"/>
  <c r="B408" i="19"/>
  <c r="B409" i="19"/>
  <c r="B410" i="19"/>
  <c r="B411" i="19"/>
  <c r="B412" i="19"/>
  <c r="B413" i="19"/>
  <c r="B414" i="19"/>
  <c r="B415" i="19"/>
  <c r="B416" i="19"/>
  <c r="B417" i="19"/>
  <c r="N172" i="4"/>
  <c r="N61" i="3"/>
  <c r="O111" i="4" l="1"/>
  <c r="P110" i="4"/>
  <c r="P114" i="4"/>
  <c r="O113" i="4"/>
  <c r="O112" i="4"/>
  <c r="P113" i="4"/>
  <c r="O114" i="4"/>
  <c r="O110" i="4"/>
  <c r="P115" i="9"/>
  <c r="O115" i="9"/>
  <c r="P111" i="4"/>
  <c r="P112" i="4"/>
  <c r="L246" i="9"/>
  <c r="I40" i="5"/>
  <c r="L151" i="4" l="1"/>
  <c r="K151" i="4"/>
  <c r="I80" i="9"/>
  <c r="I81" i="9"/>
  <c r="I82" i="9"/>
  <c r="I83" i="9"/>
  <c r="I84" i="9"/>
  <c r="N61" i="4"/>
  <c r="I305" i="9" l="1"/>
  <c r="J247" i="9"/>
  <c r="I83" i="13" l="1"/>
  <c r="J83" i="13"/>
  <c r="L54" i="13"/>
  <c r="L55" i="13"/>
  <c r="K54" i="13"/>
  <c r="K55" i="13"/>
  <c r="J54" i="13"/>
  <c r="J55" i="13"/>
  <c r="I54" i="13"/>
  <c r="I55" i="13"/>
  <c r="M272" i="9" l="1"/>
  <c r="M273" i="9"/>
  <c r="L270" i="9"/>
  <c r="M270" i="9"/>
  <c r="L247" i="9"/>
  <c r="H56" i="3"/>
  <c r="L109" i="9"/>
  <c r="L104" i="9"/>
  <c r="R67" i="3"/>
  <c r="Q67" i="3"/>
  <c r="N67" i="3"/>
  <c r="M67" i="3"/>
  <c r="L67" i="3"/>
  <c r="K67" i="3"/>
  <c r="J67" i="3"/>
  <c r="I67" i="3"/>
  <c r="H67" i="3"/>
  <c r="R69" i="3"/>
  <c r="Q69" i="3"/>
  <c r="N69" i="3"/>
  <c r="M69" i="3"/>
  <c r="L69" i="3"/>
  <c r="K69" i="3"/>
  <c r="J69" i="3"/>
  <c r="I69" i="3"/>
  <c r="H69" i="3"/>
  <c r="R68" i="3"/>
  <c r="Q68" i="3"/>
  <c r="N68" i="3"/>
  <c r="M68" i="3"/>
  <c r="L68" i="3"/>
  <c r="K68" i="3"/>
  <c r="J68" i="3"/>
  <c r="I68" i="3"/>
  <c r="H68" i="3"/>
  <c r="R61" i="3"/>
  <c r="Q61" i="3"/>
  <c r="M61" i="3"/>
  <c r="P61" i="3" s="1"/>
  <c r="L61" i="3"/>
  <c r="K61" i="3"/>
  <c r="J61" i="3"/>
  <c r="I61" i="3"/>
  <c r="O61" i="3" s="1"/>
  <c r="H61" i="3"/>
  <c r="N43" i="9"/>
  <c r="K33" i="9"/>
  <c r="I33" i="9"/>
  <c r="J33" i="9"/>
  <c r="L33" i="9"/>
  <c r="M33" i="9"/>
  <c r="R59" i="3"/>
  <c r="Q59" i="3"/>
  <c r="N59" i="3"/>
  <c r="M59" i="3"/>
  <c r="L59" i="3"/>
  <c r="K59" i="3"/>
  <c r="J59" i="3"/>
  <c r="I59" i="3"/>
  <c r="H59" i="3"/>
  <c r="O68" i="3" l="1"/>
  <c r="P68" i="3"/>
  <c r="O69" i="3"/>
  <c r="P69" i="3"/>
  <c r="O67" i="3"/>
  <c r="P67" i="3"/>
  <c r="O59" i="3"/>
  <c r="P59" i="3"/>
  <c r="Q58" i="3"/>
  <c r="N58" i="3"/>
  <c r="M58" i="3"/>
  <c r="L58" i="3"/>
  <c r="K58" i="3"/>
  <c r="J58" i="3"/>
  <c r="I58" i="3"/>
  <c r="H58" i="3"/>
  <c r="H57" i="3"/>
  <c r="P58" i="3" l="1"/>
  <c r="O58" i="3"/>
  <c r="Q37" i="5"/>
  <c r="L174" i="4" l="1"/>
  <c r="L175" i="4"/>
  <c r="R55" i="3"/>
  <c r="Q55" i="3"/>
  <c r="N55" i="3"/>
  <c r="M55" i="3"/>
  <c r="L55" i="3"/>
  <c r="K55" i="3"/>
  <c r="J55" i="3"/>
  <c r="I55" i="3"/>
  <c r="H55" i="3"/>
  <c r="P55" i="3" l="1"/>
  <c r="O55" i="3"/>
  <c r="R71" i="3" l="1"/>
  <c r="Q71" i="3"/>
  <c r="N71" i="3"/>
  <c r="M71" i="3"/>
  <c r="L71" i="3"/>
  <c r="K71" i="3"/>
  <c r="J71" i="3"/>
  <c r="I71" i="3"/>
  <c r="H71" i="3"/>
  <c r="R70" i="3"/>
  <c r="Q70" i="3"/>
  <c r="N70" i="3"/>
  <c r="M70" i="3"/>
  <c r="L70" i="3"/>
  <c r="K70" i="3"/>
  <c r="J70" i="3"/>
  <c r="I70" i="3"/>
  <c r="H70" i="3"/>
  <c r="R66" i="3"/>
  <c r="Q66" i="3"/>
  <c r="N66" i="3"/>
  <c r="M66" i="3"/>
  <c r="L66" i="3"/>
  <c r="K66" i="3"/>
  <c r="J66" i="3"/>
  <c r="I66" i="3"/>
  <c r="H66" i="3"/>
  <c r="R60" i="3"/>
  <c r="Q60" i="3"/>
  <c r="N60" i="3"/>
  <c r="M60" i="3"/>
  <c r="L60" i="3"/>
  <c r="K60" i="3"/>
  <c r="J60" i="3"/>
  <c r="I60" i="3"/>
  <c r="H60" i="3"/>
  <c r="R65" i="3"/>
  <c r="Q65" i="3"/>
  <c r="N65" i="3"/>
  <c r="M65" i="3"/>
  <c r="L65" i="3"/>
  <c r="K65" i="3"/>
  <c r="J65" i="3"/>
  <c r="I65" i="3"/>
  <c r="H65" i="3"/>
  <c r="R63" i="3"/>
  <c r="Q63" i="3"/>
  <c r="N63" i="3"/>
  <c r="M63" i="3"/>
  <c r="L63" i="3"/>
  <c r="K63" i="3"/>
  <c r="J63" i="3"/>
  <c r="I63" i="3"/>
  <c r="H63" i="3"/>
  <c r="R64" i="3"/>
  <c r="Q64" i="3"/>
  <c r="N64" i="3"/>
  <c r="M64" i="3"/>
  <c r="L64" i="3"/>
  <c r="K64" i="3"/>
  <c r="J64" i="3"/>
  <c r="I64" i="3"/>
  <c r="H64" i="3"/>
  <c r="R62" i="3"/>
  <c r="Q62" i="3"/>
  <c r="N62" i="3"/>
  <c r="M62" i="3"/>
  <c r="L62" i="3"/>
  <c r="K62" i="3"/>
  <c r="J62" i="3"/>
  <c r="I62" i="3"/>
  <c r="H62" i="3"/>
  <c r="R57" i="3"/>
  <c r="Q57" i="3"/>
  <c r="N57" i="3"/>
  <c r="M57" i="3"/>
  <c r="L57" i="3"/>
  <c r="K57" i="3"/>
  <c r="J57" i="3"/>
  <c r="I57" i="3"/>
  <c r="R56" i="3"/>
  <c r="Q56" i="3"/>
  <c r="N56" i="3"/>
  <c r="M56" i="3"/>
  <c r="L56" i="3"/>
  <c r="K56" i="3"/>
  <c r="J56" i="3"/>
  <c r="I56" i="3"/>
  <c r="R54" i="3"/>
  <c r="Q54" i="3"/>
  <c r="N54" i="3"/>
  <c r="M54" i="3"/>
  <c r="J54" i="3"/>
  <c r="I54" i="3"/>
  <c r="H54" i="3"/>
  <c r="R53" i="3"/>
  <c r="Q53" i="3"/>
  <c r="N53" i="3"/>
  <c r="M53" i="3"/>
  <c r="L53" i="3"/>
  <c r="K53" i="3"/>
  <c r="J53" i="3"/>
  <c r="I53" i="3"/>
  <c r="H53" i="3"/>
  <c r="R52" i="3"/>
  <c r="Q52" i="3"/>
  <c r="N52" i="3"/>
  <c r="M52" i="3"/>
  <c r="L52" i="3"/>
  <c r="K52" i="3"/>
  <c r="J52" i="3"/>
  <c r="I52" i="3"/>
  <c r="H52" i="3"/>
  <c r="R51" i="3"/>
  <c r="Q51" i="3"/>
  <c r="N51" i="3"/>
  <c r="M51" i="3"/>
  <c r="L51" i="3"/>
  <c r="K51" i="3"/>
  <c r="J51" i="3"/>
  <c r="I51" i="3"/>
  <c r="H51" i="3"/>
  <c r="H50" i="3"/>
  <c r="R50" i="3"/>
  <c r="Q50" i="3"/>
  <c r="M50" i="3"/>
  <c r="L50" i="3"/>
  <c r="K50" i="3"/>
  <c r="J50" i="3"/>
  <c r="N50" i="3"/>
  <c r="I160" i="9"/>
  <c r="I140" i="9"/>
  <c r="I141" i="9"/>
  <c r="K123" i="9"/>
  <c r="K124" i="9"/>
  <c r="K125" i="9"/>
  <c r="K126" i="9"/>
  <c r="K127" i="9"/>
  <c r="K128" i="9"/>
  <c r="K129" i="9"/>
  <c r="K130" i="9"/>
  <c r="K131" i="9"/>
  <c r="K132" i="9"/>
  <c r="K133" i="9"/>
  <c r="J123" i="9"/>
  <c r="J124" i="9"/>
  <c r="J125" i="9"/>
  <c r="J126" i="9"/>
  <c r="J127" i="9"/>
  <c r="J128" i="9"/>
  <c r="J129" i="9"/>
  <c r="J130" i="9"/>
  <c r="J131" i="9"/>
  <c r="J132" i="9"/>
  <c r="J133" i="9"/>
  <c r="I123" i="9"/>
  <c r="I124" i="9"/>
  <c r="I125" i="9"/>
  <c r="I126" i="9"/>
  <c r="I127" i="9"/>
  <c r="I128" i="9"/>
  <c r="I129" i="9"/>
  <c r="I130" i="9"/>
  <c r="I131" i="9"/>
  <c r="I132" i="9"/>
  <c r="I133" i="9"/>
  <c r="L93" i="9"/>
  <c r="L94" i="9"/>
  <c r="L95" i="9"/>
  <c r="L96" i="9"/>
  <c r="K93" i="9"/>
  <c r="K94" i="9"/>
  <c r="K95" i="9"/>
  <c r="K96" i="9"/>
  <c r="J93" i="9"/>
  <c r="J94" i="9"/>
  <c r="J95" i="9"/>
  <c r="J96" i="9"/>
  <c r="M96" i="9"/>
  <c r="M93" i="9"/>
  <c r="M94" i="9"/>
  <c r="M95" i="9"/>
  <c r="K83" i="9"/>
  <c r="K36" i="15"/>
  <c r="N31" i="11"/>
  <c r="K63" i="5"/>
  <c r="L63" i="5"/>
  <c r="L62" i="5"/>
  <c r="M62" i="5"/>
  <c r="L61" i="5"/>
  <c r="L48" i="5"/>
  <c r="I42" i="5"/>
  <c r="L43" i="5"/>
  <c r="L173" i="4"/>
  <c r="M150" i="4"/>
  <c r="M149" i="4"/>
  <c r="M148" i="4"/>
  <c r="M147" i="4"/>
  <c r="N147" i="4"/>
  <c r="K81" i="4"/>
  <c r="M67" i="4"/>
  <c r="N62" i="4"/>
  <c r="O62" i="4" s="1"/>
  <c r="O65" i="3" l="1"/>
  <c r="P65" i="3"/>
  <c r="O60" i="3"/>
  <c r="P60" i="3"/>
  <c r="P66" i="3"/>
  <c r="O66" i="3"/>
  <c r="P51" i="3"/>
  <c r="O51" i="3"/>
  <c r="O70" i="3"/>
  <c r="P70" i="3"/>
  <c r="P52" i="3"/>
  <c r="O52" i="3"/>
  <c r="P54" i="3"/>
  <c r="O54" i="3"/>
  <c r="O56" i="3"/>
  <c r="P56" i="3"/>
  <c r="O57" i="3"/>
  <c r="P57" i="3"/>
  <c r="O71" i="3"/>
  <c r="P71" i="3"/>
  <c r="O63" i="3"/>
  <c r="P63" i="3"/>
  <c r="P50" i="3"/>
  <c r="P53" i="3"/>
  <c r="O53" i="3"/>
  <c r="O62" i="3"/>
  <c r="P62" i="3"/>
  <c r="O64" i="3"/>
  <c r="P64" i="3"/>
  <c r="B16" i="19" l="1"/>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401" i="19"/>
  <c r="B402" i="19"/>
  <c r="B403" i="19"/>
  <c r="B404" i="19"/>
  <c r="B405" i="19"/>
  <c r="B15" i="19" l="1"/>
  <c r="K67" i="8" l="1"/>
  <c r="L176" i="4" l="1"/>
  <c r="K176" i="4"/>
  <c r="J176" i="4"/>
  <c r="R96" i="14" l="1"/>
  <c r="Q96" i="14"/>
  <c r="R89" i="14"/>
  <c r="Q89" i="14"/>
  <c r="R88" i="14"/>
  <c r="Q88" i="14"/>
  <c r="R94" i="13"/>
  <c r="Q94" i="13"/>
  <c r="R93" i="13"/>
  <c r="Q93" i="13"/>
  <c r="R92" i="13"/>
  <c r="Q92" i="13"/>
  <c r="R84" i="13"/>
  <c r="Q84" i="13"/>
  <c r="R83" i="13"/>
  <c r="N94" i="13"/>
  <c r="M94" i="13"/>
  <c r="L94" i="13"/>
  <c r="K94" i="13"/>
  <c r="J94" i="13"/>
  <c r="I94" i="13"/>
  <c r="P94" i="13" l="1"/>
  <c r="O94" i="13"/>
  <c r="H204" i="9"/>
  <c r="I204" i="9"/>
  <c r="J204" i="9"/>
  <c r="K204" i="9"/>
  <c r="L204" i="9"/>
  <c r="M204" i="9"/>
  <c r="N204" i="9"/>
  <c r="H43" i="10"/>
  <c r="I43" i="10"/>
  <c r="J43" i="10"/>
  <c r="K43" i="10"/>
  <c r="L43" i="10"/>
  <c r="M43" i="10"/>
  <c r="N43" i="10"/>
  <c r="R55" i="9"/>
  <c r="N280" i="9"/>
  <c r="N271" i="9"/>
  <c r="H270" i="9"/>
  <c r="I270" i="9"/>
  <c r="J270" i="9"/>
  <c r="K270" i="9"/>
  <c r="N270" i="9"/>
  <c r="P270" i="9" s="1"/>
  <c r="Q270" i="9"/>
  <c r="R270" i="9"/>
  <c r="N28" i="15"/>
  <c r="M28" i="15"/>
  <c r="N62" i="15"/>
  <c r="M62" i="15"/>
  <c r="I62" i="15"/>
  <c r="N61" i="15"/>
  <c r="M61" i="15"/>
  <c r="I61" i="15"/>
  <c r="N60" i="15"/>
  <c r="M60" i="15"/>
  <c r="I60" i="15"/>
  <c r="N59" i="15"/>
  <c r="M59" i="15"/>
  <c r="I59" i="15"/>
  <c r="N58" i="15"/>
  <c r="M58" i="15"/>
  <c r="I58" i="15"/>
  <c r="N57" i="15"/>
  <c r="M57" i="15"/>
  <c r="I57" i="15"/>
  <c r="N36" i="15"/>
  <c r="M36" i="15"/>
  <c r="I36" i="15"/>
  <c r="N35" i="15"/>
  <c r="M35" i="15"/>
  <c r="I35" i="15"/>
  <c r="I34" i="15"/>
  <c r="N33" i="15"/>
  <c r="M33" i="15"/>
  <c r="I33" i="15"/>
  <c r="N32" i="15"/>
  <c r="M32" i="15"/>
  <c r="I32" i="15"/>
  <c r="N31" i="15"/>
  <c r="M31" i="15"/>
  <c r="I31" i="15"/>
  <c r="N30" i="15"/>
  <c r="M30" i="15"/>
  <c r="I30" i="15"/>
  <c r="N29" i="15"/>
  <c r="M29" i="15"/>
  <c r="I29" i="15"/>
  <c r="I28" i="15"/>
  <c r="N27" i="15"/>
  <c r="I27" i="15"/>
  <c r="N26" i="15"/>
  <c r="M26" i="15"/>
  <c r="I26" i="15"/>
  <c r="N25" i="15"/>
  <c r="M25" i="15"/>
  <c r="I25" i="15"/>
  <c r="N24" i="15"/>
  <c r="M24" i="15"/>
  <c r="I24" i="15"/>
  <c r="N83" i="13"/>
  <c r="O83" i="13" s="1"/>
  <c r="R78" i="13"/>
  <c r="R77" i="13"/>
  <c r="Q77" i="13"/>
  <c r="R76" i="13"/>
  <c r="Q76" i="13"/>
  <c r="R75" i="13"/>
  <c r="Q75" i="13"/>
  <c r="R74" i="13"/>
  <c r="Q74" i="13"/>
  <c r="R73" i="13"/>
  <c r="Q73" i="13"/>
  <c r="R72" i="13"/>
  <c r="Q72" i="13"/>
  <c r="R71" i="13"/>
  <c r="Q71" i="13"/>
  <c r="R70" i="13"/>
  <c r="Q70" i="13"/>
  <c r="R69" i="13"/>
  <c r="Q69" i="13"/>
  <c r="R68" i="13"/>
  <c r="Q68" i="13"/>
  <c r="R48" i="13"/>
  <c r="Q48" i="13"/>
  <c r="R47" i="13"/>
  <c r="Q47" i="13"/>
  <c r="R46" i="13"/>
  <c r="Q46" i="13"/>
  <c r="R45" i="13"/>
  <c r="Q45" i="13"/>
  <c r="R44" i="13"/>
  <c r="Q44" i="13"/>
  <c r="R43" i="13"/>
  <c r="Q43" i="13"/>
  <c r="R42" i="13"/>
  <c r="Q42" i="13"/>
  <c r="R41" i="13"/>
  <c r="Q41" i="13"/>
  <c r="R40" i="13"/>
  <c r="Q40" i="13"/>
  <c r="R39" i="13"/>
  <c r="Q39" i="13"/>
  <c r="R38" i="13"/>
  <c r="Q38" i="13"/>
  <c r="R37" i="13"/>
  <c r="Q37" i="13"/>
  <c r="R36" i="13"/>
  <c r="Q36" i="13"/>
  <c r="R35" i="13"/>
  <c r="Q35" i="13"/>
  <c r="R34" i="13"/>
  <c r="Q34" i="13"/>
  <c r="R33" i="13"/>
  <c r="Q33" i="13"/>
  <c r="R32" i="13"/>
  <c r="Q32" i="13"/>
  <c r="R31" i="13"/>
  <c r="Q31" i="13"/>
  <c r="R30" i="13"/>
  <c r="Q30" i="13"/>
  <c r="R29" i="13"/>
  <c r="Q29" i="13"/>
  <c r="R28" i="13"/>
  <c r="Q28" i="13"/>
  <c r="R27" i="13"/>
  <c r="Q27" i="13"/>
  <c r="R26" i="13"/>
  <c r="Q26" i="13"/>
  <c r="R32" i="9"/>
  <c r="Q32" i="9"/>
  <c r="N32" i="9"/>
  <c r="M32" i="9"/>
  <c r="I32" i="9"/>
  <c r="L32" i="9"/>
  <c r="K32" i="9"/>
  <c r="J32" i="9"/>
  <c r="H32" i="9"/>
  <c r="R35" i="14"/>
  <c r="Q35" i="14"/>
  <c r="N35" i="14"/>
  <c r="M35" i="14"/>
  <c r="H35" i="14"/>
  <c r="R34" i="14"/>
  <c r="Q34" i="14"/>
  <c r="N34" i="14"/>
  <c r="M34" i="14"/>
  <c r="L34" i="14"/>
  <c r="H34" i="14"/>
  <c r="R33" i="14"/>
  <c r="Q33" i="14"/>
  <c r="N33" i="14"/>
  <c r="M33" i="14"/>
  <c r="L33" i="14"/>
  <c r="K33" i="14"/>
  <c r="H33" i="14"/>
  <c r="H47" i="10"/>
  <c r="R53" i="14"/>
  <c r="Q53" i="14"/>
  <c r="R52" i="14"/>
  <c r="Q52" i="14"/>
  <c r="R51" i="14"/>
  <c r="Q51" i="14"/>
  <c r="R36" i="14"/>
  <c r="Q36" i="14"/>
  <c r="R274" i="9"/>
  <c r="Q274" i="9"/>
  <c r="N274" i="9"/>
  <c r="M274" i="9"/>
  <c r="I274" i="9"/>
  <c r="L274" i="9"/>
  <c r="K274" i="9"/>
  <c r="J274" i="9"/>
  <c r="H274" i="9"/>
  <c r="H273" i="9"/>
  <c r="H276" i="9"/>
  <c r="H275" i="9"/>
  <c r="H272" i="9"/>
  <c r="R276" i="9"/>
  <c r="Q276" i="9"/>
  <c r="N276" i="9"/>
  <c r="M276" i="9"/>
  <c r="I276" i="9"/>
  <c r="L276" i="9"/>
  <c r="K276" i="9"/>
  <c r="J276" i="9"/>
  <c r="R275" i="9"/>
  <c r="Q275" i="9"/>
  <c r="N275" i="9"/>
  <c r="M275" i="9"/>
  <c r="I275" i="9"/>
  <c r="L275" i="9"/>
  <c r="K275" i="9"/>
  <c r="J275" i="9"/>
  <c r="R273" i="9"/>
  <c r="Q273" i="9"/>
  <c r="N273" i="9"/>
  <c r="I273" i="9"/>
  <c r="L273" i="9"/>
  <c r="K273" i="9"/>
  <c r="J273" i="9"/>
  <c r="R272" i="9"/>
  <c r="Q272" i="9"/>
  <c r="N272" i="9"/>
  <c r="I272" i="9"/>
  <c r="L272" i="9"/>
  <c r="K272" i="9"/>
  <c r="J272" i="9"/>
  <c r="R251" i="9"/>
  <c r="Q251" i="9"/>
  <c r="N251" i="9"/>
  <c r="M251" i="9"/>
  <c r="I251" i="9"/>
  <c r="L251" i="9"/>
  <c r="K251" i="9"/>
  <c r="J251" i="9"/>
  <c r="H251" i="9"/>
  <c r="J246" i="9"/>
  <c r="K246" i="9"/>
  <c r="K247" i="9"/>
  <c r="R47" i="5"/>
  <c r="Q47" i="5"/>
  <c r="N47" i="5"/>
  <c r="M47" i="5"/>
  <c r="I47" i="5"/>
  <c r="L47" i="5"/>
  <c r="K47" i="5"/>
  <c r="J47" i="5"/>
  <c r="H47" i="5"/>
  <c r="N165" i="9"/>
  <c r="M165" i="9"/>
  <c r="I165" i="9"/>
  <c r="L165" i="9"/>
  <c r="K165" i="9"/>
  <c r="J165" i="9"/>
  <c r="H165" i="9"/>
  <c r="N164" i="9"/>
  <c r="M164" i="9"/>
  <c r="I164" i="9"/>
  <c r="L164" i="9"/>
  <c r="K164" i="9"/>
  <c r="J164" i="9"/>
  <c r="H164" i="9"/>
  <c r="N163" i="9"/>
  <c r="M163" i="9"/>
  <c r="I163" i="9"/>
  <c r="L163" i="9"/>
  <c r="K163" i="9"/>
  <c r="J163" i="9"/>
  <c r="H163" i="9"/>
  <c r="N162" i="9"/>
  <c r="M162" i="9"/>
  <c r="I162" i="9"/>
  <c r="L162" i="9"/>
  <c r="K162" i="9"/>
  <c r="J162" i="9"/>
  <c r="H162" i="9"/>
  <c r="N161" i="9"/>
  <c r="M161" i="9"/>
  <c r="I161" i="9"/>
  <c r="L161" i="9"/>
  <c r="K161" i="9"/>
  <c r="J161" i="9"/>
  <c r="H161" i="9"/>
  <c r="H169" i="9"/>
  <c r="H168" i="9"/>
  <c r="R48" i="5"/>
  <c r="Q48" i="5"/>
  <c r="N48" i="5"/>
  <c r="M48" i="5"/>
  <c r="I48" i="5"/>
  <c r="K48" i="5"/>
  <c r="J48" i="5"/>
  <c r="L37" i="5"/>
  <c r="L42" i="5"/>
  <c r="K37" i="5"/>
  <c r="K42" i="5"/>
  <c r="J37" i="5"/>
  <c r="J42" i="5"/>
  <c r="R43" i="5"/>
  <c r="Q43" i="5"/>
  <c r="N43" i="5"/>
  <c r="M43" i="5"/>
  <c r="I43" i="5"/>
  <c r="H43" i="5"/>
  <c r="N96" i="9"/>
  <c r="H96" i="9"/>
  <c r="N95" i="9"/>
  <c r="H95" i="9"/>
  <c r="N94" i="9"/>
  <c r="H94" i="9"/>
  <c r="R93" i="9"/>
  <c r="Q93" i="9"/>
  <c r="N93" i="9"/>
  <c r="H93" i="9"/>
  <c r="R62" i="9"/>
  <c r="Q62" i="9"/>
  <c r="N62" i="9"/>
  <c r="M62" i="9"/>
  <c r="L62" i="9"/>
  <c r="K62" i="9"/>
  <c r="J62" i="9"/>
  <c r="I62" i="9"/>
  <c r="H62" i="9"/>
  <c r="R61" i="9"/>
  <c r="Q61" i="9"/>
  <c r="N61" i="9"/>
  <c r="M61" i="9"/>
  <c r="L61" i="9"/>
  <c r="K61" i="9"/>
  <c r="J61" i="9"/>
  <c r="I61" i="9"/>
  <c r="H61" i="9"/>
  <c r="I51" i="9"/>
  <c r="J51" i="9"/>
  <c r="K51" i="9"/>
  <c r="L51" i="9"/>
  <c r="I52" i="9"/>
  <c r="J52" i="9"/>
  <c r="K52" i="9"/>
  <c r="L52" i="9"/>
  <c r="I53" i="9"/>
  <c r="J53" i="9"/>
  <c r="K53" i="9"/>
  <c r="L53" i="9"/>
  <c r="N186" i="4"/>
  <c r="M186" i="4"/>
  <c r="L186" i="4"/>
  <c r="K186" i="4"/>
  <c r="J186" i="4"/>
  <c r="I186" i="4"/>
  <c r="H186" i="4"/>
  <c r="N185" i="4"/>
  <c r="M185" i="4"/>
  <c r="L185" i="4"/>
  <c r="K185" i="4"/>
  <c r="J185" i="4"/>
  <c r="I185" i="4"/>
  <c r="H185" i="4"/>
  <c r="R38" i="9"/>
  <c r="Q38" i="9"/>
  <c r="N38" i="9"/>
  <c r="M38" i="9"/>
  <c r="L38" i="9"/>
  <c r="K38" i="9"/>
  <c r="J38" i="9"/>
  <c r="I38" i="9"/>
  <c r="H38" i="9"/>
  <c r="R308" i="9"/>
  <c r="Q308" i="9"/>
  <c r="R307" i="9"/>
  <c r="Q307" i="9"/>
  <c r="R306" i="9"/>
  <c r="Q306" i="9"/>
  <c r="R305" i="9"/>
  <c r="Q305" i="9"/>
  <c r="R298" i="9"/>
  <c r="Q298" i="9"/>
  <c r="R297" i="9"/>
  <c r="Q297" i="9"/>
  <c r="R296" i="9"/>
  <c r="Q296" i="9"/>
  <c r="R280" i="9"/>
  <c r="Q280" i="9"/>
  <c r="R271" i="9"/>
  <c r="Q271" i="9"/>
  <c r="R250" i="9"/>
  <c r="Q250" i="9"/>
  <c r="R249" i="9"/>
  <c r="Q249" i="9"/>
  <c r="R248" i="9"/>
  <c r="Q248" i="9"/>
  <c r="R247" i="9"/>
  <c r="Q247" i="9"/>
  <c r="R246" i="9"/>
  <c r="Q246" i="9"/>
  <c r="R245" i="9"/>
  <c r="Q245" i="9"/>
  <c r="R144" i="9"/>
  <c r="Q144" i="9"/>
  <c r="R143" i="9"/>
  <c r="Q143" i="9"/>
  <c r="R142" i="9"/>
  <c r="Q142" i="9"/>
  <c r="R141" i="9"/>
  <c r="Q141" i="9"/>
  <c r="R140" i="9"/>
  <c r="Q140" i="9"/>
  <c r="R139" i="9"/>
  <c r="Q139" i="9"/>
  <c r="R133" i="9"/>
  <c r="Q133" i="9"/>
  <c r="R132" i="9"/>
  <c r="Q132" i="9"/>
  <c r="R131" i="9"/>
  <c r="Q131" i="9"/>
  <c r="R130" i="9"/>
  <c r="Q130" i="9"/>
  <c r="R129" i="9"/>
  <c r="Q129" i="9"/>
  <c r="R128" i="9"/>
  <c r="Q128" i="9"/>
  <c r="R127" i="9"/>
  <c r="Q127" i="9"/>
  <c r="R126" i="9"/>
  <c r="Q126" i="9"/>
  <c r="R125" i="9"/>
  <c r="Q125" i="9"/>
  <c r="R124" i="9"/>
  <c r="Q124" i="9"/>
  <c r="R123" i="9"/>
  <c r="Q123" i="9"/>
  <c r="R122" i="9"/>
  <c r="Q122" i="9"/>
  <c r="R121" i="9"/>
  <c r="Q121" i="9"/>
  <c r="R116" i="9"/>
  <c r="Q116" i="9"/>
  <c r="R114" i="9"/>
  <c r="Q114" i="9"/>
  <c r="R113" i="9"/>
  <c r="Q113" i="9"/>
  <c r="R112" i="9"/>
  <c r="Q112" i="9"/>
  <c r="R111" i="9"/>
  <c r="Q111" i="9"/>
  <c r="R110" i="9"/>
  <c r="Q110" i="9"/>
  <c r="R109" i="9"/>
  <c r="Q109" i="9"/>
  <c r="R108" i="9"/>
  <c r="Q108" i="9"/>
  <c r="R107" i="9"/>
  <c r="Q107" i="9"/>
  <c r="R106" i="9"/>
  <c r="Q106" i="9"/>
  <c r="R105" i="9"/>
  <c r="Q105" i="9"/>
  <c r="R104" i="9"/>
  <c r="Q104" i="9"/>
  <c r="R103" i="9"/>
  <c r="Q103" i="9"/>
  <c r="R97" i="9"/>
  <c r="Q97" i="9"/>
  <c r="R92" i="9"/>
  <c r="Q92" i="9"/>
  <c r="R87" i="9"/>
  <c r="Q87" i="9"/>
  <c r="R86" i="9"/>
  <c r="Q86" i="9"/>
  <c r="R85" i="9"/>
  <c r="Q85" i="9"/>
  <c r="R84" i="9"/>
  <c r="Q84" i="9"/>
  <c r="R83" i="9"/>
  <c r="Q83" i="9"/>
  <c r="R82" i="9"/>
  <c r="Q82" i="9"/>
  <c r="R81" i="9"/>
  <c r="Q81" i="9"/>
  <c r="R80" i="9"/>
  <c r="Q80" i="9"/>
  <c r="R79" i="9"/>
  <c r="Q79" i="9"/>
  <c r="R78" i="9"/>
  <c r="Q78" i="9"/>
  <c r="R77" i="9"/>
  <c r="Q77" i="9"/>
  <c r="R76" i="9"/>
  <c r="Q76" i="9"/>
  <c r="R75" i="9"/>
  <c r="Q75" i="9"/>
  <c r="R74" i="9"/>
  <c r="Q74" i="9"/>
  <c r="R73" i="9"/>
  <c r="Q73" i="9"/>
  <c r="R72" i="9"/>
  <c r="Q72" i="9"/>
  <c r="R66" i="9"/>
  <c r="Q66" i="9"/>
  <c r="R65" i="9"/>
  <c r="Q65" i="9"/>
  <c r="R64" i="9"/>
  <c r="Q64" i="9"/>
  <c r="R63" i="9"/>
  <c r="Q63" i="9"/>
  <c r="R59" i="9"/>
  <c r="Q59" i="9"/>
  <c r="R53" i="9"/>
  <c r="Q53" i="9"/>
  <c r="R52" i="9"/>
  <c r="Q52" i="9"/>
  <c r="R51" i="9"/>
  <c r="Q51" i="9"/>
  <c r="R37" i="9"/>
  <c r="Q37" i="9"/>
  <c r="R36" i="9"/>
  <c r="Q36" i="9"/>
  <c r="R35" i="9"/>
  <c r="Q35" i="9"/>
  <c r="R34" i="9"/>
  <c r="Q34" i="9"/>
  <c r="R33" i="9"/>
  <c r="Q33" i="9"/>
  <c r="R31" i="9"/>
  <c r="Q31" i="9"/>
  <c r="N171" i="4"/>
  <c r="M171" i="4"/>
  <c r="L171" i="4"/>
  <c r="K171" i="4"/>
  <c r="J171" i="4"/>
  <c r="I149" i="4"/>
  <c r="R46" i="5"/>
  <c r="Q46" i="5"/>
  <c r="R45" i="5"/>
  <c r="Q45" i="5"/>
  <c r="R44" i="5"/>
  <c r="Q44" i="5"/>
  <c r="R42" i="5"/>
  <c r="Q42" i="5"/>
  <c r="R40" i="5"/>
  <c r="Q40" i="5"/>
  <c r="R39" i="5"/>
  <c r="Q39" i="5"/>
  <c r="R38" i="5"/>
  <c r="Q38" i="5"/>
  <c r="R37" i="5"/>
  <c r="R36" i="5"/>
  <c r="Q36" i="5"/>
  <c r="R35" i="5"/>
  <c r="Q35" i="5"/>
  <c r="R34" i="5"/>
  <c r="Q34" i="5"/>
  <c r="R63" i="5"/>
  <c r="Q63" i="5"/>
  <c r="L178" i="4"/>
  <c r="K178" i="4"/>
  <c r="J178" i="4"/>
  <c r="L177" i="4"/>
  <c r="K177" i="4"/>
  <c r="J177" i="4"/>
  <c r="N177" i="4"/>
  <c r="N176" i="4"/>
  <c r="M176" i="4"/>
  <c r="I176" i="4"/>
  <c r="H176" i="4"/>
  <c r="M177" i="4"/>
  <c r="H177" i="4"/>
  <c r="N175" i="4"/>
  <c r="M175" i="4"/>
  <c r="I175" i="4"/>
  <c r="H175" i="4"/>
  <c r="N174" i="4"/>
  <c r="M174" i="4"/>
  <c r="I174" i="4"/>
  <c r="H174" i="4"/>
  <c r="N173" i="4"/>
  <c r="M173" i="4"/>
  <c r="H173" i="4"/>
  <c r="M172" i="4"/>
  <c r="K172" i="4"/>
  <c r="J172" i="4"/>
  <c r="H172" i="4"/>
  <c r="I171" i="4"/>
  <c r="H171" i="4"/>
  <c r="N170" i="4"/>
  <c r="M170" i="4"/>
  <c r="L170" i="4"/>
  <c r="K170" i="4"/>
  <c r="J170" i="4"/>
  <c r="I170" i="4"/>
  <c r="N169" i="4"/>
  <c r="M169" i="4"/>
  <c r="L169" i="4"/>
  <c r="K169" i="4"/>
  <c r="J169" i="4"/>
  <c r="I169" i="4"/>
  <c r="N168" i="4"/>
  <c r="M168" i="4"/>
  <c r="L168" i="4"/>
  <c r="K168" i="4"/>
  <c r="J168" i="4"/>
  <c r="I168" i="4"/>
  <c r="N166" i="4"/>
  <c r="I178" i="4"/>
  <c r="M178" i="4"/>
  <c r="N178" i="4"/>
  <c r="H178" i="4"/>
  <c r="H170" i="4"/>
  <c r="H169" i="4"/>
  <c r="H168" i="4"/>
  <c r="N167" i="4"/>
  <c r="M167" i="4"/>
  <c r="L167" i="4"/>
  <c r="K167" i="4"/>
  <c r="J167" i="4"/>
  <c r="I167" i="4"/>
  <c r="H167" i="4"/>
  <c r="M166" i="4"/>
  <c r="L166" i="4"/>
  <c r="K166" i="4"/>
  <c r="J166" i="4"/>
  <c r="I166" i="4"/>
  <c r="H166" i="4"/>
  <c r="N150" i="4"/>
  <c r="N149" i="4"/>
  <c r="H149" i="4"/>
  <c r="N148" i="4"/>
  <c r="I148" i="4"/>
  <c r="H148" i="4"/>
  <c r="I147" i="4"/>
  <c r="H147" i="4"/>
  <c r="N67" i="4"/>
  <c r="L67" i="4"/>
  <c r="K67" i="4"/>
  <c r="J67" i="4"/>
  <c r="I67" i="4"/>
  <c r="H67" i="4"/>
  <c r="O71" i="8"/>
  <c r="O70" i="8"/>
  <c r="O69" i="8"/>
  <c r="O68" i="8"/>
  <c r="O67" i="8"/>
  <c r="O66" i="8"/>
  <c r="Q47" i="8"/>
  <c r="O46" i="8"/>
  <c r="O45" i="8"/>
  <c r="O44" i="8"/>
  <c r="O43" i="8"/>
  <c r="O42" i="8"/>
  <c r="O41" i="8"/>
  <c r="O40" i="8"/>
  <c r="O39" i="8"/>
  <c r="O38" i="8"/>
  <c r="O37" i="8"/>
  <c r="O36" i="8"/>
  <c r="O35" i="8"/>
  <c r="O34" i="8"/>
  <c r="Q33" i="8"/>
  <c r="O32" i="8"/>
  <c r="O31" i="8"/>
  <c r="O30" i="8"/>
  <c r="O29" i="8"/>
  <c r="O28" i="8"/>
  <c r="O27" i="8"/>
  <c r="O26" i="8"/>
  <c r="O25" i="8"/>
  <c r="Q23" i="8"/>
  <c r="Q22" i="8"/>
  <c r="O21" i="8"/>
  <c r="O20" i="8"/>
  <c r="O19" i="8"/>
  <c r="O18" i="8"/>
  <c r="O17" i="8"/>
  <c r="O16" i="8"/>
  <c r="N16" i="8"/>
  <c r="N69" i="14"/>
  <c r="N53" i="14"/>
  <c r="N52" i="14"/>
  <c r="N51" i="14"/>
  <c r="N36" i="14"/>
  <c r="N89" i="14"/>
  <c r="N88" i="14"/>
  <c r="M88" i="14"/>
  <c r="M83" i="13"/>
  <c r="P93" i="13"/>
  <c r="O92" i="13"/>
  <c r="P84" i="13"/>
  <c r="N78" i="13"/>
  <c r="N77" i="13"/>
  <c r="N76" i="13"/>
  <c r="N75" i="13"/>
  <c r="N74" i="13"/>
  <c r="N73" i="13"/>
  <c r="N72" i="13"/>
  <c r="N71" i="13"/>
  <c r="N70" i="13"/>
  <c r="N69" i="13"/>
  <c r="N68" i="13"/>
  <c r="N60" i="13"/>
  <c r="N59" i="13"/>
  <c r="N58" i="13"/>
  <c r="N57" i="13"/>
  <c r="N56" i="13"/>
  <c r="N55" i="13"/>
  <c r="O55" i="13" s="1"/>
  <c r="N54" i="13"/>
  <c r="N53" i="13"/>
  <c r="N48" i="13"/>
  <c r="N47" i="13"/>
  <c r="N46" i="13"/>
  <c r="N45" i="13"/>
  <c r="N44" i="13"/>
  <c r="N43" i="13"/>
  <c r="N42" i="13"/>
  <c r="N41" i="13"/>
  <c r="N40" i="13"/>
  <c r="N39" i="13"/>
  <c r="N38" i="13"/>
  <c r="N37" i="13"/>
  <c r="N36" i="13"/>
  <c r="N35" i="13"/>
  <c r="N34" i="13"/>
  <c r="N33" i="13"/>
  <c r="N32" i="13"/>
  <c r="N31" i="13"/>
  <c r="N30" i="13"/>
  <c r="N29" i="13"/>
  <c r="N28" i="13"/>
  <c r="N27" i="13"/>
  <c r="N26" i="13"/>
  <c r="M26" i="13"/>
  <c r="N34" i="11"/>
  <c r="N33" i="11"/>
  <c r="N32" i="11"/>
  <c r="N30" i="11"/>
  <c r="M30" i="11"/>
  <c r="N49" i="10"/>
  <c r="N48" i="10"/>
  <c r="N47" i="10"/>
  <c r="N46" i="10"/>
  <c r="N45" i="10"/>
  <c r="N44" i="10"/>
  <c r="N42" i="10"/>
  <c r="N25" i="10"/>
  <c r="N24" i="10"/>
  <c r="M24" i="10"/>
  <c r="N307" i="9"/>
  <c r="N306" i="9"/>
  <c r="N305" i="9"/>
  <c r="N296" i="9"/>
  <c r="N250" i="9"/>
  <c r="N249" i="9"/>
  <c r="N248" i="9"/>
  <c r="N247" i="9"/>
  <c r="N246" i="9"/>
  <c r="N245" i="9"/>
  <c r="N214" i="9"/>
  <c r="N213" i="9"/>
  <c r="N212" i="9"/>
  <c r="N211" i="9"/>
  <c r="N210" i="9"/>
  <c r="N209" i="9"/>
  <c r="N208" i="9"/>
  <c r="N207" i="9"/>
  <c r="N206" i="9"/>
  <c r="N205" i="9"/>
  <c r="N203" i="9"/>
  <c r="N202" i="9"/>
  <c r="N201" i="9"/>
  <c r="N200" i="9"/>
  <c r="N199" i="9"/>
  <c r="N198" i="9"/>
  <c r="N197" i="9"/>
  <c r="N196" i="9"/>
  <c r="N195" i="9"/>
  <c r="N178" i="9"/>
  <c r="N177" i="9"/>
  <c r="N176" i="9"/>
  <c r="N175" i="9"/>
  <c r="N174" i="9"/>
  <c r="N173" i="9"/>
  <c r="N172" i="9"/>
  <c r="N171" i="9"/>
  <c r="N170" i="9"/>
  <c r="N169" i="9"/>
  <c r="N168" i="9"/>
  <c r="N167" i="9"/>
  <c r="N166" i="9"/>
  <c r="N160" i="9"/>
  <c r="N144" i="9"/>
  <c r="N143" i="9"/>
  <c r="N142" i="9"/>
  <c r="N141" i="9"/>
  <c r="N140" i="9"/>
  <c r="N139" i="9"/>
  <c r="N133" i="9"/>
  <c r="O133" i="9" s="1"/>
  <c r="N132" i="9"/>
  <c r="O132" i="9" s="1"/>
  <c r="N131" i="9"/>
  <c r="O131" i="9" s="1"/>
  <c r="N130" i="9"/>
  <c r="N129" i="9"/>
  <c r="O129" i="9" s="1"/>
  <c r="N128" i="9"/>
  <c r="O128" i="9" s="1"/>
  <c r="N127" i="9"/>
  <c r="O127" i="9" s="1"/>
  <c r="N126" i="9"/>
  <c r="O126" i="9" s="1"/>
  <c r="N125" i="9"/>
  <c r="O125" i="9" s="1"/>
  <c r="N124" i="9"/>
  <c r="O124" i="9" s="1"/>
  <c r="N123" i="9"/>
  <c r="O123" i="9" s="1"/>
  <c r="N122" i="9"/>
  <c r="N121" i="9"/>
  <c r="N116" i="9"/>
  <c r="N114" i="9"/>
  <c r="N113" i="9"/>
  <c r="N112" i="9"/>
  <c r="N111" i="9"/>
  <c r="N110" i="9"/>
  <c r="N109" i="9"/>
  <c r="N108" i="9"/>
  <c r="N107" i="9"/>
  <c r="N106" i="9"/>
  <c r="N105" i="9"/>
  <c r="N104" i="9"/>
  <c r="N103" i="9"/>
  <c r="N97" i="9"/>
  <c r="N92" i="9"/>
  <c r="N87" i="9"/>
  <c r="N86" i="9"/>
  <c r="N85" i="9"/>
  <c r="N84" i="9"/>
  <c r="N83" i="9"/>
  <c r="N82" i="9"/>
  <c r="N81" i="9"/>
  <c r="N80" i="9"/>
  <c r="N79" i="9"/>
  <c r="N78" i="9"/>
  <c r="N77" i="9"/>
  <c r="N76" i="9"/>
  <c r="N75" i="9"/>
  <c r="N74" i="9"/>
  <c r="N73" i="9"/>
  <c r="N72" i="9"/>
  <c r="N66" i="9"/>
  <c r="N65" i="9"/>
  <c r="N64" i="9"/>
  <c r="N63" i="9"/>
  <c r="N60" i="9"/>
  <c r="N59" i="9"/>
  <c r="N53" i="9"/>
  <c r="N52" i="9"/>
  <c r="N51" i="9"/>
  <c r="N46" i="9"/>
  <c r="N45" i="9"/>
  <c r="N44" i="9"/>
  <c r="N37" i="9"/>
  <c r="N36" i="9"/>
  <c r="N35" i="9"/>
  <c r="N34" i="9"/>
  <c r="N33" i="9"/>
  <c r="N31" i="9"/>
  <c r="M31" i="9"/>
  <c r="N63" i="5"/>
  <c r="N62" i="5"/>
  <c r="N61" i="5"/>
  <c r="M61" i="5"/>
  <c r="N46" i="5"/>
  <c r="N45" i="5"/>
  <c r="N44" i="5"/>
  <c r="N42" i="5"/>
  <c r="N40" i="5"/>
  <c r="N39" i="5"/>
  <c r="N38" i="5"/>
  <c r="N37" i="5"/>
  <c r="N36" i="5"/>
  <c r="N35" i="5"/>
  <c r="N34" i="5"/>
  <c r="M34" i="5"/>
  <c r="N151" i="4"/>
  <c r="N146" i="4"/>
  <c r="N145" i="4"/>
  <c r="N133" i="4"/>
  <c r="N132" i="4"/>
  <c r="N131" i="4"/>
  <c r="N130" i="4"/>
  <c r="N129" i="4"/>
  <c r="N128" i="4"/>
  <c r="N127" i="4"/>
  <c r="N126" i="4"/>
  <c r="N92" i="4"/>
  <c r="N91" i="4"/>
  <c r="N90" i="4"/>
  <c r="N89" i="4"/>
  <c r="N88" i="4"/>
  <c r="N81" i="4"/>
  <c r="O81" i="4" s="1"/>
  <c r="N80" i="4"/>
  <c r="N77" i="4"/>
  <c r="N76" i="4"/>
  <c r="N75" i="4"/>
  <c r="N74" i="4"/>
  <c r="N73" i="4"/>
  <c r="N72" i="4"/>
  <c r="N71" i="4"/>
  <c r="N70" i="4"/>
  <c r="N78" i="4"/>
  <c r="N69" i="4"/>
  <c r="N68" i="4"/>
  <c r="M61" i="4"/>
  <c r="I62" i="5"/>
  <c r="H62" i="5"/>
  <c r="I61" i="5"/>
  <c r="H61" i="5"/>
  <c r="M123" i="9"/>
  <c r="P22" i="8"/>
  <c r="P33" i="8"/>
  <c r="P23" i="8"/>
  <c r="P47" i="8"/>
  <c r="P92" i="13"/>
  <c r="O93" i="13"/>
  <c r="O84" i="13"/>
  <c r="M133" i="9"/>
  <c r="L133" i="9"/>
  <c r="M132" i="9"/>
  <c r="L132" i="9"/>
  <c r="M131" i="9"/>
  <c r="L131" i="9"/>
  <c r="M130" i="9"/>
  <c r="L130" i="9"/>
  <c r="M129" i="9"/>
  <c r="L129" i="9"/>
  <c r="M128" i="9"/>
  <c r="L128" i="9"/>
  <c r="M127" i="9"/>
  <c r="L127" i="9"/>
  <c r="M126" i="9"/>
  <c r="L126" i="9"/>
  <c r="M125" i="9"/>
  <c r="L125" i="9"/>
  <c r="M124" i="9"/>
  <c r="L124" i="9"/>
  <c r="L123" i="9"/>
  <c r="M297" i="9"/>
  <c r="L297" i="9"/>
  <c r="K297" i="9"/>
  <c r="J297" i="9"/>
  <c r="I297" i="9"/>
  <c r="M175" i="9"/>
  <c r="L175" i="9"/>
  <c r="K175" i="9"/>
  <c r="J175" i="9"/>
  <c r="I175" i="9"/>
  <c r="M174" i="9"/>
  <c r="L174" i="9"/>
  <c r="K174" i="9"/>
  <c r="J174" i="9"/>
  <c r="I174" i="9"/>
  <c r="M173" i="9"/>
  <c r="L173" i="9"/>
  <c r="K173" i="9"/>
  <c r="J173" i="9"/>
  <c r="I173" i="9"/>
  <c r="M114" i="9"/>
  <c r="L114" i="9"/>
  <c r="K114" i="9"/>
  <c r="J114" i="9"/>
  <c r="I114" i="9"/>
  <c r="M113" i="9"/>
  <c r="L113" i="9"/>
  <c r="K113" i="9"/>
  <c r="J113" i="9"/>
  <c r="I113" i="9"/>
  <c r="M112" i="9"/>
  <c r="L112" i="9"/>
  <c r="K112" i="9"/>
  <c r="J112" i="9"/>
  <c r="I112" i="9"/>
  <c r="M111" i="9"/>
  <c r="L111" i="9"/>
  <c r="K111" i="9"/>
  <c r="J111" i="9"/>
  <c r="I111" i="9"/>
  <c r="M110" i="9"/>
  <c r="L110" i="9"/>
  <c r="K110" i="9"/>
  <c r="J110" i="9"/>
  <c r="I110" i="9"/>
  <c r="M109" i="9"/>
  <c r="K109" i="9"/>
  <c r="J109" i="9"/>
  <c r="I109" i="9"/>
  <c r="M108" i="9"/>
  <c r="L108" i="9"/>
  <c r="K108" i="9"/>
  <c r="J108" i="9"/>
  <c r="I108" i="9"/>
  <c r="M107" i="9"/>
  <c r="L107" i="9"/>
  <c r="K107" i="9"/>
  <c r="J107" i="9"/>
  <c r="I107" i="9"/>
  <c r="M106" i="9"/>
  <c r="L106" i="9"/>
  <c r="K106" i="9"/>
  <c r="J106" i="9"/>
  <c r="I106" i="9"/>
  <c r="M105" i="9"/>
  <c r="L105" i="9"/>
  <c r="K105" i="9"/>
  <c r="J105" i="9"/>
  <c r="I105" i="9"/>
  <c r="M104" i="9"/>
  <c r="K104" i="9"/>
  <c r="J104" i="9"/>
  <c r="I104" i="9"/>
  <c r="H116" i="9"/>
  <c r="I116" i="9"/>
  <c r="J116" i="9"/>
  <c r="K116" i="9"/>
  <c r="L116" i="9"/>
  <c r="M116" i="9"/>
  <c r="H121" i="9"/>
  <c r="I121" i="9"/>
  <c r="J121" i="9"/>
  <c r="K121" i="9"/>
  <c r="L121" i="9"/>
  <c r="M121" i="9"/>
  <c r="H122" i="9"/>
  <c r="I122" i="9"/>
  <c r="J122" i="9"/>
  <c r="K122" i="9"/>
  <c r="L122" i="9"/>
  <c r="M122" i="9"/>
  <c r="M172" i="9"/>
  <c r="L172" i="9"/>
  <c r="K172" i="9"/>
  <c r="J172" i="9"/>
  <c r="I172" i="9"/>
  <c r="H172" i="9"/>
  <c r="M171" i="9"/>
  <c r="L171" i="9"/>
  <c r="K171" i="9"/>
  <c r="J171" i="9"/>
  <c r="I171" i="9"/>
  <c r="H171" i="9"/>
  <c r="M170" i="9"/>
  <c r="L170" i="9"/>
  <c r="K170" i="9"/>
  <c r="J170" i="9"/>
  <c r="I170" i="9"/>
  <c r="H170" i="9"/>
  <c r="M87" i="9"/>
  <c r="L87" i="9"/>
  <c r="K87" i="9"/>
  <c r="J87" i="9"/>
  <c r="I87" i="9"/>
  <c r="H87" i="9"/>
  <c r="M86" i="9"/>
  <c r="L86" i="9"/>
  <c r="K86" i="9"/>
  <c r="J86" i="9"/>
  <c r="I86" i="9"/>
  <c r="H86" i="9"/>
  <c r="M85" i="9"/>
  <c r="L85" i="9"/>
  <c r="K85" i="9"/>
  <c r="J85" i="9"/>
  <c r="I85" i="9"/>
  <c r="H85" i="9"/>
  <c r="M84" i="9"/>
  <c r="L84" i="9"/>
  <c r="K84" i="9"/>
  <c r="J84" i="9"/>
  <c r="H84" i="9"/>
  <c r="M83" i="9"/>
  <c r="L83" i="9"/>
  <c r="J83" i="9"/>
  <c r="H83" i="9"/>
  <c r="M82" i="9"/>
  <c r="L82" i="9"/>
  <c r="K82" i="9"/>
  <c r="J82" i="9"/>
  <c r="H82" i="9"/>
  <c r="M81" i="9"/>
  <c r="L81" i="9"/>
  <c r="K81" i="9"/>
  <c r="J81" i="9"/>
  <c r="H81" i="9"/>
  <c r="M80" i="9"/>
  <c r="L80" i="9"/>
  <c r="K80" i="9"/>
  <c r="J80" i="9"/>
  <c r="H80" i="9"/>
  <c r="M56" i="13"/>
  <c r="L83" i="13"/>
  <c r="K83" i="13"/>
  <c r="N89" i="8"/>
  <c r="N88" i="8"/>
  <c r="N87" i="8"/>
  <c r="N86" i="8"/>
  <c r="N85" i="8"/>
  <c r="N84" i="8"/>
  <c r="N83" i="8"/>
  <c r="N82" i="8"/>
  <c r="N81" i="8"/>
  <c r="N80" i="8"/>
  <c r="N79" i="8"/>
  <c r="N78" i="8"/>
  <c r="N77" i="8"/>
  <c r="N76" i="8"/>
  <c r="N75" i="8"/>
  <c r="N71" i="8"/>
  <c r="N70" i="8"/>
  <c r="N69" i="8"/>
  <c r="N68" i="8"/>
  <c r="N67" i="8"/>
  <c r="N66" i="8"/>
  <c r="N59" i="8"/>
  <c r="N58" i="8"/>
  <c r="N57" i="8"/>
  <c r="N56" i="8"/>
  <c r="N55" i="8"/>
  <c r="N54" i="8"/>
  <c r="N17" i="8"/>
  <c r="N46" i="8"/>
  <c r="N45" i="8"/>
  <c r="N44" i="8"/>
  <c r="N43" i="8"/>
  <c r="N42" i="8"/>
  <c r="N41" i="8"/>
  <c r="N40" i="8"/>
  <c r="N39" i="8"/>
  <c r="N38" i="8"/>
  <c r="N37" i="8"/>
  <c r="N36" i="8"/>
  <c r="N35" i="8"/>
  <c r="N34" i="8"/>
  <c r="N32" i="8"/>
  <c r="N31" i="8"/>
  <c r="N30" i="8"/>
  <c r="N29" i="8"/>
  <c r="N28" i="8"/>
  <c r="N27" i="8"/>
  <c r="N26" i="8"/>
  <c r="N25" i="8"/>
  <c r="N21" i="8"/>
  <c r="N20" i="8"/>
  <c r="N19" i="8"/>
  <c r="N18" i="8"/>
  <c r="M16" i="8"/>
  <c r="H142" i="9"/>
  <c r="M46" i="5"/>
  <c r="L46" i="5"/>
  <c r="K46" i="5"/>
  <c r="J46" i="5"/>
  <c r="I46" i="5"/>
  <c r="M32" i="11"/>
  <c r="L32" i="11"/>
  <c r="K32" i="11"/>
  <c r="J32" i="11"/>
  <c r="I32" i="11"/>
  <c r="H32" i="11"/>
  <c r="M48" i="10"/>
  <c r="L48" i="10"/>
  <c r="K48" i="10"/>
  <c r="J48" i="10"/>
  <c r="I48" i="10"/>
  <c r="H48" i="10"/>
  <c r="M47" i="10"/>
  <c r="L47" i="10"/>
  <c r="K47" i="10"/>
  <c r="J47" i="10"/>
  <c r="I47" i="10"/>
  <c r="M46" i="10"/>
  <c r="L46" i="10"/>
  <c r="K46" i="10"/>
  <c r="J46" i="10"/>
  <c r="I46" i="10"/>
  <c r="H46" i="10"/>
  <c r="M25" i="10"/>
  <c r="L25" i="10"/>
  <c r="K25" i="10"/>
  <c r="J25" i="10"/>
  <c r="I25" i="10"/>
  <c r="H25" i="10"/>
  <c r="M214" i="9"/>
  <c r="L214" i="9"/>
  <c r="K214" i="9"/>
  <c r="J214" i="9"/>
  <c r="I214" i="9"/>
  <c r="H214" i="9"/>
  <c r="M213" i="9"/>
  <c r="L213" i="9"/>
  <c r="K213" i="9"/>
  <c r="J213" i="9"/>
  <c r="I213" i="9"/>
  <c r="H213" i="9"/>
  <c r="H92" i="4"/>
  <c r="M27" i="15"/>
  <c r="M89" i="14"/>
  <c r="M69" i="14"/>
  <c r="M53" i="14"/>
  <c r="M52" i="14"/>
  <c r="M51" i="14"/>
  <c r="M36" i="14"/>
  <c r="M78" i="13"/>
  <c r="M77" i="13"/>
  <c r="M76" i="13"/>
  <c r="M75" i="13"/>
  <c r="M74" i="13"/>
  <c r="M73" i="13"/>
  <c r="M72" i="13"/>
  <c r="M71" i="13"/>
  <c r="M70" i="13"/>
  <c r="M69" i="13"/>
  <c r="M68" i="13"/>
  <c r="M60" i="13"/>
  <c r="M59" i="13"/>
  <c r="M58" i="13"/>
  <c r="M57" i="13"/>
  <c r="M55" i="13"/>
  <c r="M54" i="13"/>
  <c r="M53" i="13"/>
  <c r="M48" i="13"/>
  <c r="M47" i="13"/>
  <c r="M46" i="13"/>
  <c r="M45" i="13"/>
  <c r="M44" i="13"/>
  <c r="M43" i="13"/>
  <c r="M42" i="13"/>
  <c r="M41" i="13"/>
  <c r="M40" i="13"/>
  <c r="M39" i="13"/>
  <c r="M38" i="13"/>
  <c r="M37" i="13"/>
  <c r="M36" i="13"/>
  <c r="M35" i="13"/>
  <c r="M34" i="13"/>
  <c r="M33" i="13"/>
  <c r="M32" i="13"/>
  <c r="M31" i="13"/>
  <c r="M30" i="13"/>
  <c r="M29" i="13"/>
  <c r="M28" i="13"/>
  <c r="M27" i="13"/>
  <c r="M34" i="11"/>
  <c r="M33" i="11"/>
  <c r="M31" i="11"/>
  <c r="M49" i="10"/>
  <c r="M45" i="10"/>
  <c r="M44" i="10"/>
  <c r="M42" i="10"/>
  <c r="M307" i="9"/>
  <c r="M306" i="9"/>
  <c r="M305" i="9"/>
  <c r="M298" i="9"/>
  <c r="M296" i="9"/>
  <c r="M280" i="9"/>
  <c r="M271" i="9"/>
  <c r="M250" i="9"/>
  <c r="M249" i="9"/>
  <c r="M248" i="9"/>
  <c r="M247" i="9"/>
  <c r="M246" i="9"/>
  <c r="M245" i="9"/>
  <c r="M212" i="9"/>
  <c r="M211" i="9"/>
  <c r="M206" i="9"/>
  <c r="M205" i="9"/>
  <c r="M203" i="9"/>
  <c r="M202" i="9"/>
  <c r="M201" i="9"/>
  <c r="M200" i="9"/>
  <c r="M199" i="9"/>
  <c r="M198" i="9"/>
  <c r="M197" i="9"/>
  <c r="M208" i="9"/>
  <c r="M207" i="9"/>
  <c r="M210" i="9"/>
  <c r="M209" i="9"/>
  <c r="M196" i="9"/>
  <c r="M195" i="9"/>
  <c r="M178" i="9"/>
  <c r="M177" i="9"/>
  <c r="M176" i="9"/>
  <c r="M169" i="9"/>
  <c r="M168" i="9"/>
  <c r="M167" i="9"/>
  <c r="M166" i="9"/>
  <c r="M160" i="9"/>
  <c r="M144" i="9"/>
  <c r="M143" i="9"/>
  <c r="M142" i="9"/>
  <c r="M141" i="9"/>
  <c r="M140" i="9"/>
  <c r="M139" i="9"/>
  <c r="M103" i="9"/>
  <c r="M97" i="9"/>
  <c r="M92" i="9"/>
  <c r="M79" i="9"/>
  <c r="M78" i="9"/>
  <c r="M77" i="9"/>
  <c r="M76" i="9"/>
  <c r="M75" i="9"/>
  <c r="M74" i="9"/>
  <c r="M73" i="9"/>
  <c r="M72" i="9"/>
  <c r="M66" i="9"/>
  <c r="M65" i="9"/>
  <c r="M64" i="9"/>
  <c r="M63" i="9"/>
  <c r="M60" i="9"/>
  <c r="M59" i="9"/>
  <c r="M53" i="9"/>
  <c r="M52" i="9"/>
  <c r="M51" i="9"/>
  <c r="M46" i="9"/>
  <c r="M45" i="9"/>
  <c r="M44" i="9"/>
  <c r="M43" i="9"/>
  <c r="P43" i="9" s="1"/>
  <c r="M37" i="9"/>
  <c r="M36" i="9"/>
  <c r="M35" i="9"/>
  <c r="M34" i="9"/>
  <c r="M63" i="5"/>
  <c r="M45" i="5"/>
  <c r="M44" i="5"/>
  <c r="M42" i="5"/>
  <c r="M40" i="5"/>
  <c r="M39" i="5"/>
  <c r="M38" i="5"/>
  <c r="M37" i="5"/>
  <c r="M36" i="5"/>
  <c r="M35" i="5"/>
  <c r="M151" i="4"/>
  <c r="M146" i="4"/>
  <c r="M145" i="4"/>
  <c r="R69" i="6"/>
  <c r="M89" i="8"/>
  <c r="L89" i="8"/>
  <c r="K89" i="8"/>
  <c r="J89" i="8"/>
  <c r="M88" i="8"/>
  <c r="L88" i="8"/>
  <c r="K88" i="8"/>
  <c r="J88" i="8"/>
  <c r="M87" i="8"/>
  <c r="L87" i="8"/>
  <c r="K87" i="8"/>
  <c r="J87" i="8"/>
  <c r="M86" i="8"/>
  <c r="L86" i="8"/>
  <c r="K86" i="8"/>
  <c r="J86" i="8"/>
  <c r="M85" i="8"/>
  <c r="L85" i="8"/>
  <c r="K85" i="8"/>
  <c r="J85" i="8"/>
  <c r="M84" i="8"/>
  <c r="L84" i="8"/>
  <c r="K84" i="8"/>
  <c r="J84" i="8"/>
  <c r="M83" i="8"/>
  <c r="L83" i="8"/>
  <c r="K83" i="8"/>
  <c r="J83" i="8"/>
  <c r="M82" i="8"/>
  <c r="L82" i="8"/>
  <c r="K82" i="8"/>
  <c r="J82" i="8"/>
  <c r="M81" i="8"/>
  <c r="L81" i="8"/>
  <c r="K81" i="8"/>
  <c r="J81" i="8"/>
  <c r="M80" i="8"/>
  <c r="L80" i="8"/>
  <c r="K80" i="8"/>
  <c r="J80" i="8"/>
  <c r="M79" i="8"/>
  <c r="L79" i="8"/>
  <c r="K79" i="8"/>
  <c r="J79" i="8"/>
  <c r="M78" i="8"/>
  <c r="L78" i="8"/>
  <c r="K78" i="8"/>
  <c r="J78" i="8"/>
  <c r="M77" i="8"/>
  <c r="L77" i="8"/>
  <c r="K77" i="8"/>
  <c r="J77" i="8"/>
  <c r="M76" i="8"/>
  <c r="L76" i="8"/>
  <c r="K76" i="8"/>
  <c r="J76" i="8"/>
  <c r="M75" i="8"/>
  <c r="L75" i="8"/>
  <c r="K75" i="8"/>
  <c r="J75" i="8"/>
  <c r="M71" i="8"/>
  <c r="L71" i="8"/>
  <c r="K71" i="8"/>
  <c r="J71" i="8"/>
  <c r="M70" i="8"/>
  <c r="L70" i="8"/>
  <c r="K70" i="8"/>
  <c r="J70" i="8"/>
  <c r="T69" i="8"/>
  <c r="M69" i="8"/>
  <c r="L69" i="8"/>
  <c r="K69" i="8"/>
  <c r="J69" i="8"/>
  <c r="M68" i="8"/>
  <c r="L68" i="8"/>
  <c r="K68" i="8"/>
  <c r="J68" i="8"/>
  <c r="M67" i="8"/>
  <c r="L67" i="8"/>
  <c r="J67" i="8"/>
  <c r="M66" i="8"/>
  <c r="L66" i="8"/>
  <c r="K66" i="8"/>
  <c r="J66" i="8"/>
  <c r="M59" i="8"/>
  <c r="L59" i="8"/>
  <c r="K59" i="8"/>
  <c r="J59" i="8"/>
  <c r="M58" i="8"/>
  <c r="L58" i="8"/>
  <c r="K58" i="8"/>
  <c r="J58" i="8"/>
  <c r="M57" i="8"/>
  <c r="L57" i="8"/>
  <c r="K57" i="8"/>
  <c r="J57" i="8"/>
  <c r="M56" i="8"/>
  <c r="L56" i="8"/>
  <c r="K56" i="8"/>
  <c r="J56" i="8"/>
  <c r="M55" i="8"/>
  <c r="L55" i="8"/>
  <c r="K55" i="8"/>
  <c r="J55" i="8"/>
  <c r="M54" i="8"/>
  <c r="L54" i="8"/>
  <c r="K54" i="8"/>
  <c r="J54" i="8"/>
  <c r="M46" i="8"/>
  <c r="L46" i="8"/>
  <c r="K46" i="8"/>
  <c r="J46" i="8"/>
  <c r="M45" i="8"/>
  <c r="L45" i="8"/>
  <c r="K45" i="8"/>
  <c r="J45" i="8"/>
  <c r="M44" i="8"/>
  <c r="L44" i="8"/>
  <c r="K44" i="8"/>
  <c r="J44" i="8"/>
  <c r="M43" i="8"/>
  <c r="L43" i="8"/>
  <c r="K43" i="8"/>
  <c r="J43" i="8"/>
  <c r="M42" i="8"/>
  <c r="L42" i="8"/>
  <c r="K42" i="8"/>
  <c r="J42" i="8"/>
  <c r="M41" i="8"/>
  <c r="L41" i="8"/>
  <c r="K41" i="8"/>
  <c r="J41" i="8"/>
  <c r="M40" i="8"/>
  <c r="L40" i="8"/>
  <c r="K40" i="8"/>
  <c r="J40" i="8"/>
  <c r="M39" i="8"/>
  <c r="L39" i="8"/>
  <c r="K39" i="8"/>
  <c r="J39" i="8"/>
  <c r="M38" i="8"/>
  <c r="L38" i="8"/>
  <c r="K38" i="8"/>
  <c r="J38" i="8"/>
  <c r="M37" i="8"/>
  <c r="L37" i="8"/>
  <c r="K37" i="8"/>
  <c r="J37" i="8"/>
  <c r="M36" i="8"/>
  <c r="L36" i="8"/>
  <c r="K36" i="8"/>
  <c r="J36" i="8"/>
  <c r="M35" i="8"/>
  <c r="L35" i="8"/>
  <c r="K35" i="8"/>
  <c r="J35" i="8"/>
  <c r="M34" i="8"/>
  <c r="L34" i="8"/>
  <c r="K34" i="8"/>
  <c r="J34" i="8"/>
  <c r="M32" i="8"/>
  <c r="L32" i="8"/>
  <c r="K32" i="8"/>
  <c r="J32" i="8"/>
  <c r="M31" i="8"/>
  <c r="L31" i="8"/>
  <c r="K31" i="8"/>
  <c r="J31" i="8"/>
  <c r="M30" i="8"/>
  <c r="L30" i="8"/>
  <c r="K30" i="8"/>
  <c r="J30" i="8"/>
  <c r="M29" i="8"/>
  <c r="L29" i="8"/>
  <c r="K29" i="8"/>
  <c r="J29" i="8"/>
  <c r="M28" i="8"/>
  <c r="L28" i="8"/>
  <c r="K28" i="8"/>
  <c r="J28" i="8"/>
  <c r="M27" i="8"/>
  <c r="L27" i="8"/>
  <c r="K27" i="8"/>
  <c r="J27" i="8"/>
  <c r="M26" i="8"/>
  <c r="L26" i="8"/>
  <c r="K26" i="8"/>
  <c r="J26" i="8"/>
  <c r="M25" i="8"/>
  <c r="L25" i="8"/>
  <c r="K25" i="8"/>
  <c r="J25" i="8"/>
  <c r="M21" i="8"/>
  <c r="L21" i="8"/>
  <c r="K21" i="8"/>
  <c r="J21" i="8"/>
  <c r="M20" i="8"/>
  <c r="L20" i="8"/>
  <c r="K20" i="8"/>
  <c r="J20" i="8"/>
  <c r="M19" i="8"/>
  <c r="L19" i="8"/>
  <c r="K19" i="8"/>
  <c r="J19" i="8"/>
  <c r="M18" i="8"/>
  <c r="L18" i="8"/>
  <c r="K18" i="8"/>
  <c r="J18" i="8"/>
  <c r="M17" i="8"/>
  <c r="L17" i="8"/>
  <c r="K17" i="8"/>
  <c r="J17" i="8"/>
  <c r="L16" i="8"/>
  <c r="K16" i="8"/>
  <c r="J16" i="8"/>
  <c r="L62" i="15"/>
  <c r="K62" i="15"/>
  <c r="J62" i="15"/>
  <c r="L61" i="15"/>
  <c r="K61" i="15"/>
  <c r="J61" i="15"/>
  <c r="L60" i="15"/>
  <c r="K60" i="15"/>
  <c r="J60" i="15"/>
  <c r="L59" i="15"/>
  <c r="K59" i="15"/>
  <c r="J59" i="15"/>
  <c r="S58" i="15"/>
  <c r="L58" i="15"/>
  <c r="K58" i="15"/>
  <c r="J58" i="15"/>
  <c r="L57" i="15"/>
  <c r="K57" i="15"/>
  <c r="J57" i="15"/>
  <c r="L36" i="15"/>
  <c r="J36" i="15"/>
  <c r="L35" i="15"/>
  <c r="K35" i="15"/>
  <c r="J35" i="15"/>
  <c r="L34" i="15"/>
  <c r="K34" i="15"/>
  <c r="J34" i="15"/>
  <c r="L33" i="15"/>
  <c r="K33" i="15"/>
  <c r="J33" i="15"/>
  <c r="L32" i="15"/>
  <c r="K32" i="15"/>
  <c r="J32" i="15"/>
  <c r="L31" i="15"/>
  <c r="K31" i="15"/>
  <c r="J31" i="15"/>
  <c r="L30" i="15"/>
  <c r="K30" i="15"/>
  <c r="J30" i="15"/>
  <c r="L29" i="15"/>
  <c r="K29" i="15"/>
  <c r="J29" i="15"/>
  <c r="L28" i="15"/>
  <c r="K28" i="15"/>
  <c r="J28" i="15"/>
  <c r="L27" i="15"/>
  <c r="K27" i="15"/>
  <c r="J27" i="15"/>
  <c r="L26" i="15"/>
  <c r="K26" i="15"/>
  <c r="J26" i="15"/>
  <c r="L25" i="15"/>
  <c r="K25" i="15"/>
  <c r="J25" i="15"/>
  <c r="L24" i="15"/>
  <c r="K24" i="15"/>
  <c r="J24" i="15"/>
  <c r="L89" i="14"/>
  <c r="K89" i="14"/>
  <c r="J89" i="14"/>
  <c r="I89" i="14"/>
  <c r="L88" i="14"/>
  <c r="K88" i="14"/>
  <c r="J88" i="14"/>
  <c r="I88" i="14"/>
  <c r="L53" i="14"/>
  <c r="K53" i="14"/>
  <c r="J53" i="14"/>
  <c r="I53" i="14"/>
  <c r="L52" i="14"/>
  <c r="K52" i="14"/>
  <c r="J52" i="14"/>
  <c r="I52" i="14"/>
  <c r="L51" i="14"/>
  <c r="K51" i="14"/>
  <c r="J51" i="14"/>
  <c r="I51" i="14"/>
  <c r="L78" i="13"/>
  <c r="K78" i="13"/>
  <c r="J78" i="13"/>
  <c r="I78" i="13"/>
  <c r="L77" i="13"/>
  <c r="K77" i="13"/>
  <c r="J77" i="13"/>
  <c r="I77" i="13"/>
  <c r="L76" i="13"/>
  <c r="K76" i="13"/>
  <c r="J76" i="13"/>
  <c r="I76" i="13"/>
  <c r="L75" i="13"/>
  <c r="K75" i="13"/>
  <c r="J75" i="13"/>
  <c r="I75" i="13"/>
  <c r="L74" i="13"/>
  <c r="K74" i="13"/>
  <c r="J74" i="13"/>
  <c r="I74" i="13"/>
  <c r="L73" i="13"/>
  <c r="K73" i="13"/>
  <c r="J73" i="13"/>
  <c r="I73" i="13"/>
  <c r="L72" i="13"/>
  <c r="K72" i="13"/>
  <c r="J72" i="13"/>
  <c r="I72" i="13"/>
  <c r="L71" i="13"/>
  <c r="K71" i="13"/>
  <c r="J71" i="13"/>
  <c r="I71" i="13"/>
  <c r="L70" i="13"/>
  <c r="K70" i="13"/>
  <c r="J70" i="13"/>
  <c r="I70" i="13"/>
  <c r="L69" i="13"/>
  <c r="K69" i="13"/>
  <c r="J69" i="13"/>
  <c r="I69" i="13"/>
  <c r="L68" i="13"/>
  <c r="K68" i="13"/>
  <c r="J68" i="13"/>
  <c r="I68" i="13"/>
  <c r="R65" i="13"/>
  <c r="L60" i="13"/>
  <c r="K60" i="13"/>
  <c r="J60" i="13"/>
  <c r="I60" i="13"/>
  <c r="L59" i="13"/>
  <c r="K59" i="13"/>
  <c r="J59" i="13"/>
  <c r="I59" i="13"/>
  <c r="L58" i="13"/>
  <c r="K58" i="13"/>
  <c r="J58" i="13"/>
  <c r="I58" i="13"/>
  <c r="L57" i="13"/>
  <c r="K57" i="13"/>
  <c r="J57" i="13"/>
  <c r="I57" i="13"/>
  <c r="L56" i="13"/>
  <c r="K56" i="13"/>
  <c r="J56" i="13"/>
  <c r="I56" i="13"/>
  <c r="L53" i="13"/>
  <c r="K53" i="13"/>
  <c r="J53" i="13"/>
  <c r="I53" i="13"/>
  <c r="L48" i="13"/>
  <c r="K48" i="13"/>
  <c r="J48" i="13"/>
  <c r="I48"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L40" i="13"/>
  <c r="K40" i="13"/>
  <c r="J40" i="13"/>
  <c r="I40" i="13"/>
  <c r="L39" i="13"/>
  <c r="K39" i="13"/>
  <c r="J39" i="13"/>
  <c r="I39" i="13"/>
  <c r="L38" i="13"/>
  <c r="K38" i="13"/>
  <c r="J38" i="13"/>
  <c r="I38" i="13"/>
  <c r="L37" i="13"/>
  <c r="K37" i="13"/>
  <c r="J37" i="13"/>
  <c r="I37" i="13"/>
  <c r="L36" i="13"/>
  <c r="K36" i="13"/>
  <c r="J36" i="13"/>
  <c r="I36" i="13"/>
  <c r="L35" i="13"/>
  <c r="K35" i="13"/>
  <c r="J35" i="13"/>
  <c r="I35" i="13"/>
  <c r="L34" i="13"/>
  <c r="K34" i="13"/>
  <c r="J34" i="13"/>
  <c r="I34" i="13"/>
  <c r="L33" i="13"/>
  <c r="K33" i="13"/>
  <c r="J33" i="13"/>
  <c r="I33" i="13"/>
  <c r="L32" i="13"/>
  <c r="K32" i="13"/>
  <c r="J32" i="13"/>
  <c r="I32" i="13"/>
  <c r="L31" i="13"/>
  <c r="K31" i="13"/>
  <c r="J31" i="13"/>
  <c r="I31" i="13"/>
  <c r="L30" i="13"/>
  <c r="K30" i="13"/>
  <c r="J30" i="13"/>
  <c r="I30" i="13"/>
  <c r="L29" i="13"/>
  <c r="K29" i="13"/>
  <c r="J29" i="13"/>
  <c r="I29" i="13"/>
  <c r="L28" i="13"/>
  <c r="K28" i="13"/>
  <c r="J28" i="13"/>
  <c r="I28" i="13"/>
  <c r="L27" i="13"/>
  <c r="K27" i="13"/>
  <c r="J27" i="13"/>
  <c r="I27" i="13"/>
  <c r="L26" i="13"/>
  <c r="K26" i="13"/>
  <c r="J26" i="13"/>
  <c r="I26" i="13"/>
  <c r="R57" i="11"/>
  <c r="L34" i="11"/>
  <c r="K34" i="11"/>
  <c r="J34" i="11"/>
  <c r="I34" i="11"/>
  <c r="L33" i="11"/>
  <c r="K33" i="11"/>
  <c r="J33" i="11"/>
  <c r="I33" i="11"/>
  <c r="L31" i="11"/>
  <c r="K31" i="11"/>
  <c r="J31" i="11"/>
  <c r="I31" i="11"/>
  <c r="L30" i="11"/>
  <c r="K30" i="11"/>
  <c r="J30" i="11"/>
  <c r="I30" i="11"/>
  <c r="R55" i="10"/>
  <c r="L49" i="10"/>
  <c r="K49" i="10"/>
  <c r="J49" i="10"/>
  <c r="I49" i="10"/>
  <c r="L45" i="10"/>
  <c r="K45" i="10"/>
  <c r="J45" i="10"/>
  <c r="I45" i="10"/>
  <c r="L44" i="10"/>
  <c r="K44" i="10"/>
  <c r="J44" i="10"/>
  <c r="I44" i="10"/>
  <c r="L42" i="10"/>
  <c r="K42" i="10"/>
  <c r="J42" i="10"/>
  <c r="I42" i="10"/>
  <c r="L24" i="10"/>
  <c r="K24" i="10"/>
  <c r="J24" i="10"/>
  <c r="I24" i="10"/>
  <c r="L307" i="9"/>
  <c r="K307" i="9"/>
  <c r="J307" i="9"/>
  <c r="I307" i="9"/>
  <c r="L306" i="9"/>
  <c r="K306" i="9"/>
  <c r="J306" i="9"/>
  <c r="I306" i="9"/>
  <c r="L305" i="9"/>
  <c r="K305" i="9"/>
  <c r="J305" i="9"/>
  <c r="L298" i="9"/>
  <c r="K298" i="9"/>
  <c r="J298" i="9"/>
  <c r="I298" i="9"/>
  <c r="L296" i="9"/>
  <c r="K296" i="9"/>
  <c r="J296" i="9"/>
  <c r="I296" i="9"/>
  <c r="L280" i="9"/>
  <c r="K280" i="9"/>
  <c r="J280" i="9"/>
  <c r="I280" i="9"/>
  <c r="L271" i="9"/>
  <c r="K271" i="9"/>
  <c r="J271" i="9"/>
  <c r="I271" i="9"/>
  <c r="L250" i="9"/>
  <c r="K250" i="9"/>
  <c r="J250" i="9"/>
  <c r="I250" i="9"/>
  <c r="L249" i="9"/>
  <c r="K249" i="9"/>
  <c r="J249" i="9"/>
  <c r="I249" i="9"/>
  <c r="L248" i="9"/>
  <c r="K248" i="9"/>
  <c r="J248" i="9"/>
  <c r="I248" i="9"/>
  <c r="I247" i="9"/>
  <c r="I246" i="9"/>
  <c r="L245" i="9"/>
  <c r="K245" i="9"/>
  <c r="J245" i="9"/>
  <c r="I245" i="9"/>
  <c r="L212" i="9"/>
  <c r="K212" i="9"/>
  <c r="J212" i="9"/>
  <c r="I212" i="9"/>
  <c r="L211" i="9"/>
  <c r="K211" i="9"/>
  <c r="J211" i="9"/>
  <c r="I211" i="9"/>
  <c r="L206" i="9"/>
  <c r="K206" i="9"/>
  <c r="J206" i="9"/>
  <c r="I206" i="9"/>
  <c r="L205" i="9"/>
  <c r="K205" i="9"/>
  <c r="J205" i="9"/>
  <c r="I205" i="9"/>
  <c r="L203" i="9"/>
  <c r="K203" i="9"/>
  <c r="J203" i="9"/>
  <c r="I203" i="9"/>
  <c r="L202" i="9"/>
  <c r="K202" i="9"/>
  <c r="J202" i="9"/>
  <c r="I202" i="9"/>
  <c r="L201" i="9"/>
  <c r="K201" i="9"/>
  <c r="J201" i="9"/>
  <c r="I201" i="9"/>
  <c r="L200" i="9"/>
  <c r="K200" i="9"/>
  <c r="J200" i="9"/>
  <c r="I200" i="9"/>
  <c r="L199" i="9"/>
  <c r="K199" i="9"/>
  <c r="J199" i="9"/>
  <c r="I199" i="9"/>
  <c r="L198" i="9"/>
  <c r="K198" i="9"/>
  <c r="J198" i="9"/>
  <c r="I198" i="9"/>
  <c r="L197" i="9"/>
  <c r="K197" i="9"/>
  <c r="J197" i="9"/>
  <c r="I197" i="9"/>
  <c r="L208" i="9"/>
  <c r="K208" i="9"/>
  <c r="J208" i="9"/>
  <c r="I208" i="9"/>
  <c r="L207" i="9"/>
  <c r="K207" i="9"/>
  <c r="J207" i="9"/>
  <c r="I207" i="9"/>
  <c r="L210" i="9"/>
  <c r="K210" i="9"/>
  <c r="J210" i="9"/>
  <c r="I210" i="9"/>
  <c r="L209" i="9"/>
  <c r="K209" i="9"/>
  <c r="J209" i="9"/>
  <c r="I209" i="9"/>
  <c r="L196" i="9"/>
  <c r="K196" i="9"/>
  <c r="J196" i="9"/>
  <c r="I196" i="9"/>
  <c r="L195" i="9"/>
  <c r="K195" i="9"/>
  <c r="J195" i="9"/>
  <c r="I195" i="9"/>
  <c r="L178" i="9"/>
  <c r="K178" i="9"/>
  <c r="J178" i="9"/>
  <c r="I178" i="9"/>
  <c r="L177" i="9"/>
  <c r="K177" i="9"/>
  <c r="J177" i="9"/>
  <c r="I177" i="9"/>
  <c r="L176" i="9"/>
  <c r="K176" i="9"/>
  <c r="J176" i="9"/>
  <c r="I176" i="9"/>
  <c r="L169" i="9"/>
  <c r="K169" i="9"/>
  <c r="J169" i="9"/>
  <c r="I169" i="9"/>
  <c r="L168" i="9"/>
  <c r="K168" i="9"/>
  <c r="J168" i="9"/>
  <c r="I168" i="9"/>
  <c r="L167" i="9"/>
  <c r="K167" i="9"/>
  <c r="J167" i="9"/>
  <c r="I167" i="9"/>
  <c r="L166" i="9"/>
  <c r="K166" i="9"/>
  <c r="J166" i="9"/>
  <c r="I166" i="9"/>
  <c r="L160" i="9"/>
  <c r="K160" i="9"/>
  <c r="J160" i="9"/>
  <c r="L144" i="9"/>
  <c r="K144" i="9"/>
  <c r="J144" i="9"/>
  <c r="I144" i="9"/>
  <c r="L143" i="9"/>
  <c r="K143" i="9"/>
  <c r="J143" i="9"/>
  <c r="I143" i="9"/>
  <c r="L142" i="9"/>
  <c r="K142" i="9"/>
  <c r="J142" i="9"/>
  <c r="I142" i="9"/>
  <c r="L141" i="9"/>
  <c r="K141" i="9"/>
  <c r="J141" i="9"/>
  <c r="L140" i="9"/>
  <c r="K140" i="9"/>
  <c r="J140" i="9"/>
  <c r="L139" i="9"/>
  <c r="K139" i="9"/>
  <c r="J139" i="9"/>
  <c r="I139" i="9"/>
  <c r="L103" i="9"/>
  <c r="K103" i="9"/>
  <c r="J103" i="9"/>
  <c r="I103" i="9"/>
  <c r="L97" i="9"/>
  <c r="K97" i="9"/>
  <c r="J97" i="9"/>
  <c r="L92" i="9"/>
  <c r="K92" i="9"/>
  <c r="J92" i="9"/>
  <c r="L79" i="9"/>
  <c r="K79" i="9"/>
  <c r="J79" i="9"/>
  <c r="I79" i="9"/>
  <c r="L78" i="9"/>
  <c r="K78" i="9"/>
  <c r="J78" i="9"/>
  <c r="I78" i="9"/>
  <c r="L77" i="9"/>
  <c r="K77" i="9"/>
  <c r="J77" i="9"/>
  <c r="I77" i="9"/>
  <c r="L76" i="9"/>
  <c r="K76" i="9"/>
  <c r="J76" i="9"/>
  <c r="I76" i="9"/>
  <c r="L75" i="9"/>
  <c r="K75" i="9"/>
  <c r="J75" i="9"/>
  <c r="I75" i="9"/>
  <c r="L74" i="9"/>
  <c r="K74" i="9"/>
  <c r="J74" i="9"/>
  <c r="I74" i="9"/>
  <c r="L73" i="9"/>
  <c r="K73" i="9"/>
  <c r="J73" i="9"/>
  <c r="I73" i="9"/>
  <c r="L72" i="9"/>
  <c r="K72" i="9"/>
  <c r="J72" i="9"/>
  <c r="I72" i="9"/>
  <c r="L66" i="9"/>
  <c r="K66" i="9"/>
  <c r="J66" i="9"/>
  <c r="I66" i="9"/>
  <c r="L65" i="9"/>
  <c r="K65" i="9"/>
  <c r="J65" i="9"/>
  <c r="I65" i="9"/>
  <c r="L64" i="9"/>
  <c r="K64" i="9"/>
  <c r="J64" i="9"/>
  <c r="I64" i="9"/>
  <c r="L63" i="9"/>
  <c r="K63" i="9"/>
  <c r="J63" i="9"/>
  <c r="I63" i="9"/>
  <c r="L60" i="9"/>
  <c r="K60" i="9"/>
  <c r="J60" i="9"/>
  <c r="I60" i="9"/>
  <c r="L59" i="9"/>
  <c r="K59" i="9"/>
  <c r="J59" i="9"/>
  <c r="I59" i="9"/>
  <c r="L46" i="9"/>
  <c r="K46" i="9"/>
  <c r="J46" i="9"/>
  <c r="I46" i="9"/>
  <c r="L45" i="9"/>
  <c r="K45" i="9"/>
  <c r="J45" i="9"/>
  <c r="I45" i="9"/>
  <c r="L44" i="9"/>
  <c r="K44" i="9"/>
  <c r="J44" i="9"/>
  <c r="I44" i="9"/>
  <c r="L43" i="9"/>
  <c r="K43" i="9"/>
  <c r="J43" i="9"/>
  <c r="I43" i="9"/>
  <c r="L37" i="9"/>
  <c r="K37" i="9"/>
  <c r="J37" i="9"/>
  <c r="I37" i="9"/>
  <c r="L36" i="9"/>
  <c r="K36" i="9"/>
  <c r="J36" i="9"/>
  <c r="I36" i="9"/>
  <c r="L35" i="9"/>
  <c r="K35" i="9"/>
  <c r="J35" i="9"/>
  <c r="I35" i="9"/>
  <c r="L34" i="9"/>
  <c r="K34" i="9"/>
  <c r="J34" i="9"/>
  <c r="I34" i="9"/>
  <c r="L31" i="9"/>
  <c r="K31" i="9"/>
  <c r="J31" i="9"/>
  <c r="I31" i="9"/>
  <c r="R75" i="5"/>
  <c r="I63" i="5"/>
  <c r="L45" i="5"/>
  <c r="K45" i="5"/>
  <c r="J45" i="5"/>
  <c r="I45" i="5"/>
  <c r="L44" i="5"/>
  <c r="K44" i="5"/>
  <c r="J44" i="5"/>
  <c r="I44" i="5"/>
  <c r="L40" i="5"/>
  <c r="K40" i="5"/>
  <c r="J40" i="5"/>
  <c r="L39" i="5"/>
  <c r="K39" i="5"/>
  <c r="J39" i="5"/>
  <c r="I39" i="5"/>
  <c r="L38" i="5"/>
  <c r="K38" i="5"/>
  <c r="J38" i="5"/>
  <c r="I38" i="5"/>
  <c r="I37" i="5"/>
  <c r="L36" i="5"/>
  <c r="K36" i="5"/>
  <c r="J36" i="5"/>
  <c r="I36" i="5"/>
  <c r="L35" i="5"/>
  <c r="K35" i="5"/>
  <c r="J35" i="5"/>
  <c r="I35" i="5"/>
  <c r="L34" i="5"/>
  <c r="K34" i="5"/>
  <c r="J34" i="5"/>
  <c r="I34" i="5"/>
  <c r="L146" i="4"/>
  <c r="K146" i="4"/>
  <c r="J146" i="4"/>
  <c r="I146" i="4"/>
  <c r="L145" i="4"/>
  <c r="K145" i="4"/>
  <c r="J145" i="4"/>
  <c r="I145" i="4"/>
  <c r="M133" i="4"/>
  <c r="L133" i="4"/>
  <c r="K133" i="4"/>
  <c r="J133" i="4"/>
  <c r="I133" i="4"/>
  <c r="M132" i="4"/>
  <c r="L132" i="4"/>
  <c r="K132" i="4"/>
  <c r="J132" i="4"/>
  <c r="I132" i="4"/>
  <c r="M131" i="4"/>
  <c r="L131" i="4"/>
  <c r="K131" i="4"/>
  <c r="J131" i="4"/>
  <c r="I131" i="4"/>
  <c r="M130" i="4"/>
  <c r="L130" i="4"/>
  <c r="K130" i="4"/>
  <c r="J130" i="4"/>
  <c r="I130" i="4"/>
  <c r="M129" i="4"/>
  <c r="L129" i="4"/>
  <c r="K129" i="4"/>
  <c r="J129" i="4"/>
  <c r="I129" i="4"/>
  <c r="M128" i="4"/>
  <c r="L128" i="4"/>
  <c r="K128" i="4"/>
  <c r="J128" i="4"/>
  <c r="I128" i="4"/>
  <c r="M127" i="4"/>
  <c r="L127" i="4"/>
  <c r="K127" i="4"/>
  <c r="J127" i="4"/>
  <c r="I127" i="4"/>
  <c r="M126" i="4"/>
  <c r="L126" i="4"/>
  <c r="K126" i="4"/>
  <c r="J126" i="4"/>
  <c r="I126" i="4"/>
  <c r="M92" i="4"/>
  <c r="L92" i="4"/>
  <c r="K92" i="4"/>
  <c r="J92" i="4"/>
  <c r="I92" i="4"/>
  <c r="M91" i="4"/>
  <c r="L91" i="4"/>
  <c r="K91" i="4"/>
  <c r="J91" i="4"/>
  <c r="I91" i="4"/>
  <c r="M90" i="4"/>
  <c r="L90" i="4"/>
  <c r="K90" i="4"/>
  <c r="J90" i="4"/>
  <c r="I90" i="4"/>
  <c r="M89" i="4"/>
  <c r="L89" i="4"/>
  <c r="K89" i="4"/>
  <c r="J89" i="4"/>
  <c r="I89" i="4"/>
  <c r="M88" i="4"/>
  <c r="L88" i="4"/>
  <c r="K88" i="4"/>
  <c r="J88" i="4"/>
  <c r="I88" i="4"/>
  <c r="M82" i="4"/>
  <c r="M81" i="4"/>
  <c r="L81" i="4"/>
  <c r="M80" i="4"/>
  <c r="L80" i="4"/>
  <c r="K80" i="4"/>
  <c r="J80" i="4"/>
  <c r="I80" i="4"/>
  <c r="M77" i="4"/>
  <c r="L77" i="4"/>
  <c r="K77" i="4"/>
  <c r="J77" i="4"/>
  <c r="I77" i="4"/>
  <c r="M76" i="4"/>
  <c r="L76" i="4"/>
  <c r="K76" i="4"/>
  <c r="J76" i="4"/>
  <c r="I76" i="4"/>
  <c r="M75" i="4"/>
  <c r="L75" i="4"/>
  <c r="K75" i="4"/>
  <c r="J75" i="4"/>
  <c r="I75" i="4"/>
  <c r="M74" i="4"/>
  <c r="L74" i="4"/>
  <c r="K74" i="4"/>
  <c r="J74" i="4"/>
  <c r="I74" i="4"/>
  <c r="M73" i="4"/>
  <c r="L73" i="4"/>
  <c r="K73" i="4"/>
  <c r="J73" i="4"/>
  <c r="I73" i="4"/>
  <c r="M72" i="4"/>
  <c r="L72" i="4"/>
  <c r="K72" i="4"/>
  <c r="J72" i="4"/>
  <c r="I72" i="4"/>
  <c r="M71" i="4"/>
  <c r="L71" i="4"/>
  <c r="K71" i="4"/>
  <c r="J71" i="4"/>
  <c r="I71" i="4"/>
  <c r="M70" i="4"/>
  <c r="L70" i="4"/>
  <c r="K70" i="4"/>
  <c r="J70" i="4"/>
  <c r="I70" i="4"/>
  <c r="M78" i="4"/>
  <c r="L78" i="4"/>
  <c r="K78" i="4"/>
  <c r="J78" i="4"/>
  <c r="I78" i="4"/>
  <c r="M69" i="4"/>
  <c r="L69" i="4"/>
  <c r="K69" i="4"/>
  <c r="J69" i="4"/>
  <c r="I69" i="4"/>
  <c r="M68" i="4"/>
  <c r="L68" i="4"/>
  <c r="K68" i="4"/>
  <c r="J68" i="4"/>
  <c r="I68" i="4"/>
  <c r="M62" i="4"/>
  <c r="L62" i="4"/>
  <c r="K62" i="4"/>
  <c r="J62" i="4"/>
  <c r="L61" i="4"/>
  <c r="K61" i="4"/>
  <c r="J61" i="4"/>
  <c r="I61" i="4"/>
  <c r="I50" i="3"/>
  <c r="O50" i="3" s="1"/>
  <c r="H45" i="10"/>
  <c r="H44" i="10"/>
  <c r="H141" i="9"/>
  <c r="H140" i="9"/>
  <c r="H62" i="4"/>
  <c r="H61" i="4"/>
  <c r="H178" i="9"/>
  <c r="H177" i="9"/>
  <c r="H176" i="9"/>
  <c r="H146" i="4"/>
  <c r="H78" i="9"/>
  <c r="H88" i="4"/>
  <c r="H89" i="4"/>
  <c r="H73" i="13"/>
  <c r="H74" i="13"/>
  <c r="I75" i="8"/>
  <c r="I76" i="8"/>
  <c r="I77" i="8"/>
  <c r="I78" i="8"/>
  <c r="I79" i="8"/>
  <c r="I80" i="8"/>
  <c r="I81" i="8"/>
  <c r="I82" i="8"/>
  <c r="I83" i="8"/>
  <c r="I84" i="8"/>
  <c r="I85" i="8"/>
  <c r="I86" i="8"/>
  <c r="I87" i="8"/>
  <c r="I88" i="8"/>
  <c r="I89" i="8"/>
  <c r="I66" i="8"/>
  <c r="I67" i="8"/>
  <c r="I68" i="8"/>
  <c r="I69" i="8"/>
  <c r="I70" i="8"/>
  <c r="I71" i="8"/>
  <c r="I54" i="8"/>
  <c r="I55" i="8"/>
  <c r="I56" i="8"/>
  <c r="I57" i="8"/>
  <c r="I58" i="8"/>
  <c r="I59" i="8"/>
  <c r="I34" i="8"/>
  <c r="I35" i="8"/>
  <c r="I36" i="8"/>
  <c r="I37" i="8"/>
  <c r="I38" i="8"/>
  <c r="I39" i="8"/>
  <c r="I40" i="8"/>
  <c r="I41" i="8"/>
  <c r="I42" i="8"/>
  <c r="I43" i="8"/>
  <c r="I44" i="8"/>
  <c r="I45" i="8"/>
  <c r="I46" i="8"/>
  <c r="I24" i="8"/>
  <c r="I25" i="8"/>
  <c r="I26" i="8"/>
  <c r="I27" i="8"/>
  <c r="I28" i="8"/>
  <c r="I29" i="8"/>
  <c r="I30" i="8"/>
  <c r="I31" i="8"/>
  <c r="I32" i="8"/>
  <c r="I16" i="8"/>
  <c r="I18" i="8"/>
  <c r="I20" i="8"/>
  <c r="I21" i="8"/>
  <c r="H57" i="15"/>
  <c r="H58" i="15"/>
  <c r="H59" i="15"/>
  <c r="H60" i="15"/>
  <c r="H61" i="15"/>
  <c r="H62" i="15"/>
  <c r="H24" i="15"/>
  <c r="H25" i="15"/>
  <c r="H26" i="15"/>
  <c r="H27" i="15"/>
  <c r="H28" i="15"/>
  <c r="H29" i="15"/>
  <c r="H30" i="15"/>
  <c r="H31" i="15"/>
  <c r="H32" i="15"/>
  <c r="H33" i="15"/>
  <c r="H34" i="15"/>
  <c r="H35" i="15"/>
  <c r="H36" i="15"/>
  <c r="H96" i="14"/>
  <c r="H88" i="14"/>
  <c r="H89" i="14"/>
  <c r="H69" i="14"/>
  <c r="H51" i="14"/>
  <c r="H52" i="14"/>
  <c r="H53" i="14"/>
  <c r="H36" i="14"/>
  <c r="H84" i="13"/>
  <c r="H68" i="13"/>
  <c r="H69" i="13"/>
  <c r="H70" i="13"/>
  <c r="H71" i="13"/>
  <c r="H72" i="13"/>
  <c r="H75" i="13"/>
  <c r="H76" i="13"/>
  <c r="H77" i="13"/>
  <c r="H78" i="13"/>
  <c r="H53" i="13"/>
  <c r="H54" i="13"/>
  <c r="H55" i="13"/>
  <c r="H56" i="13"/>
  <c r="H57" i="13"/>
  <c r="H58" i="13"/>
  <c r="H59" i="13"/>
  <c r="H60" i="13"/>
  <c r="H26" i="13"/>
  <c r="H29" i="13"/>
  <c r="H30" i="13"/>
  <c r="H31" i="13"/>
  <c r="H32" i="13"/>
  <c r="H33" i="13"/>
  <c r="H34" i="13"/>
  <c r="H35" i="13"/>
  <c r="H36" i="13"/>
  <c r="H37" i="13"/>
  <c r="H38" i="13"/>
  <c r="H39" i="13"/>
  <c r="H40" i="13"/>
  <c r="H41" i="13"/>
  <c r="H42" i="13"/>
  <c r="H43" i="13"/>
  <c r="H44" i="13"/>
  <c r="H45" i="13"/>
  <c r="H46" i="13"/>
  <c r="H47" i="13"/>
  <c r="H48" i="13"/>
  <c r="H34" i="11"/>
  <c r="H33" i="11"/>
  <c r="H31" i="11"/>
  <c r="H30" i="11"/>
  <c r="H49" i="10"/>
  <c r="H42" i="10"/>
  <c r="H24" i="10"/>
  <c r="H307" i="9"/>
  <c r="H306" i="9"/>
  <c r="H305" i="9"/>
  <c r="H296" i="9"/>
  <c r="H280" i="9"/>
  <c r="H271" i="9"/>
  <c r="H250" i="9"/>
  <c r="H249" i="9"/>
  <c r="H248" i="9"/>
  <c r="H247" i="9"/>
  <c r="H246" i="9"/>
  <c r="H245" i="9"/>
  <c r="H212" i="9"/>
  <c r="H211" i="9"/>
  <c r="H206" i="9"/>
  <c r="H205" i="9"/>
  <c r="H203" i="9"/>
  <c r="H202" i="9"/>
  <c r="H201" i="9"/>
  <c r="H200" i="9"/>
  <c r="H199" i="9"/>
  <c r="H198" i="9"/>
  <c r="H197" i="9"/>
  <c r="H208" i="9"/>
  <c r="H207" i="9"/>
  <c r="H210" i="9"/>
  <c r="H209" i="9"/>
  <c r="H196" i="9"/>
  <c r="H195" i="9"/>
  <c r="H167" i="9"/>
  <c r="H166" i="9"/>
  <c r="H160" i="9"/>
  <c r="H144" i="9"/>
  <c r="H143" i="9"/>
  <c r="H139" i="9"/>
  <c r="H103" i="9"/>
  <c r="H97" i="9"/>
  <c r="H92" i="9"/>
  <c r="H79" i="9"/>
  <c r="H77" i="9"/>
  <c r="H76" i="9"/>
  <c r="H75" i="9"/>
  <c r="H74" i="9"/>
  <c r="H73" i="9"/>
  <c r="H72" i="9"/>
  <c r="H66" i="9"/>
  <c r="H65" i="9"/>
  <c r="H64" i="9"/>
  <c r="H63" i="9"/>
  <c r="H60" i="9"/>
  <c r="H59" i="9"/>
  <c r="H53" i="9"/>
  <c r="H52" i="9"/>
  <c r="H51" i="9"/>
  <c r="H46" i="9"/>
  <c r="H45" i="9"/>
  <c r="H44" i="9"/>
  <c r="H43" i="9"/>
  <c r="H37" i="9"/>
  <c r="H36" i="9"/>
  <c r="H35" i="9"/>
  <c r="H34" i="9"/>
  <c r="H33" i="9"/>
  <c r="H31" i="9"/>
  <c r="H63" i="5"/>
  <c r="H45" i="5"/>
  <c r="H44" i="5"/>
  <c r="H42" i="5"/>
  <c r="H40" i="5"/>
  <c r="H39" i="5"/>
  <c r="H38" i="5"/>
  <c r="H37" i="5"/>
  <c r="H36" i="5"/>
  <c r="H35" i="5"/>
  <c r="H34" i="5"/>
  <c r="H151" i="4"/>
  <c r="H145" i="4"/>
  <c r="H133" i="4"/>
  <c r="H132" i="4"/>
  <c r="H131" i="4"/>
  <c r="H130" i="4"/>
  <c r="H129" i="4"/>
  <c r="H128" i="4"/>
  <c r="H127" i="4"/>
  <c r="H126" i="4"/>
  <c r="H91" i="4"/>
  <c r="H90" i="4"/>
  <c r="I47" i="8"/>
  <c r="I33" i="8"/>
  <c r="I23" i="8"/>
  <c r="I22" i="8"/>
  <c r="K164" i="18"/>
  <c r="K41" i="18"/>
  <c r="J41" i="18"/>
  <c r="K174" i="18"/>
  <c r="E182" i="18"/>
  <c r="K139" i="18"/>
  <c r="K91" i="18"/>
  <c r="E153" i="18"/>
  <c r="K146" i="18"/>
  <c r="K71" i="18"/>
  <c r="K33" i="18"/>
  <c r="J33" i="18"/>
  <c r="K24" i="18"/>
  <c r="H81" i="4"/>
  <c r="H80" i="4"/>
  <c r="H77" i="4"/>
  <c r="H76" i="4"/>
  <c r="H75" i="4"/>
  <c r="H74" i="4"/>
  <c r="H73" i="4"/>
  <c r="H72" i="4"/>
  <c r="H71" i="4"/>
  <c r="H70" i="4"/>
  <c r="H78" i="4"/>
  <c r="H69" i="4"/>
  <c r="H68" i="4"/>
  <c r="P33" i="15" l="1"/>
  <c r="O52" i="14"/>
  <c r="P85" i="9"/>
  <c r="O44" i="9"/>
  <c r="J43" i="5"/>
  <c r="K43" i="5"/>
  <c r="O145" i="4"/>
  <c r="P130" i="9"/>
  <c r="O130" i="9"/>
  <c r="P94" i="9"/>
  <c r="O94" i="9"/>
  <c r="P95" i="9"/>
  <c r="O95" i="9"/>
  <c r="O195" i="9"/>
  <c r="P93" i="9"/>
  <c r="O93" i="9"/>
  <c r="O96" i="9"/>
  <c r="P96" i="9"/>
  <c r="P145" i="4"/>
  <c r="O151" i="4"/>
  <c r="O150" i="4"/>
  <c r="I308" i="9"/>
  <c r="N308" i="9"/>
  <c r="O204" i="9"/>
  <c r="O149" i="4"/>
  <c r="P43" i="10"/>
  <c r="O43" i="10"/>
  <c r="P26" i="13"/>
  <c r="O270" i="9"/>
  <c r="O72" i="13"/>
  <c r="Q18" i="8"/>
  <c r="O83" i="9"/>
  <c r="P32" i="11"/>
  <c r="Q24" i="8"/>
  <c r="P83" i="13"/>
  <c r="O34" i="15"/>
  <c r="P36" i="8"/>
  <c r="P174" i="4"/>
  <c r="P146" i="4"/>
  <c r="O132" i="4"/>
  <c r="P33" i="14"/>
  <c r="O140" i="9"/>
  <c r="O49" i="10"/>
  <c r="P131" i="4"/>
  <c r="P47" i="5"/>
  <c r="P169" i="4"/>
  <c r="Q26" i="8"/>
  <c r="O113" i="9"/>
  <c r="O35" i="15"/>
  <c r="P46" i="8"/>
  <c r="O61" i="4"/>
  <c r="O57" i="15"/>
  <c r="P61" i="9"/>
  <c r="O82" i="9"/>
  <c r="P77" i="4"/>
  <c r="O69" i="4"/>
  <c r="Q31" i="8"/>
  <c r="O74" i="4"/>
  <c r="P41" i="8"/>
  <c r="P126" i="4"/>
  <c r="P57" i="13"/>
  <c r="P166" i="4"/>
  <c r="P35" i="14"/>
  <c r="O44" i="10"/>
  <c r="P68" i="8"/>
  <c r="P44" i="10"/>
  <c r="Q38" i="8"/>
  <c r="P34" i="14"/>
  <c r="O173" i="9"/>
  <c r="O165" i="9"/>
  <c r="O33" i="11"/>
  <c r="P38" i="8"/>
  <c r="O169" i="9"/>
  <c r="O271" i="9"/>
  <c r="P24" i="10"/>
  <c r="P45" i="10"/>
  <c r="P34" i="11"/>
  <c r="P69" i="13"/>
  <c r="P69" i="8"/>
  <c r="P175" i="4"/>
  <c r="O163" i="9"/>
  <c r="P31" i="8"/>
  <c r="O208" i="9"/>
  <c r="P48" i="10"/>
  <c r="P26" i="8"/>
  <c r="O76" i="4"/>
  <c r="O24" i="10"/>
  <c r="O28" i="15"/>
  <c r="P70" i="13"/>
  <c r="O35" i="5"/>
  <c r="O69" i="14"/>
  <c r="P64" i="9"/>
  <c r="O114" i="9"/>
  <c r="P30" i="11"/>
  <c r="P37" i="5"/>
  <c r="P47" i="13"/>
  <c r="Q81" i="8"/>
  <c r="P73" i="9"/>
  <c r="P58" i="13"/>
  <c r="Q83" i="8"/>
  <c r="P131" i="9"/>
  <c r="P57" i="15"/>
  <c r="O48" i="10"/>
  <c r="P36" i="5"/>
  <c r="P34" i="13"/>
  <c r="P78" i="8"/>
  <c r="Q43" i="8"/>
  <c r="O33" i="15"/>
  <c r="P39" i="8"/>
  <c r="O45" i="10"/>
  <c r="P69" i="14"/>
  <c r="Q79" i="8"/>
  <c r="P90" i="4"/>
  <c r="P42" i="5"/>
  <c r="P272" i="9"/>
  <c r="P108" i="9"/>
  <c r="P31" i="9"/>
  <c r="P52" i="9"/>
  <c r="O198" i="9"/>
  <c r="O280" i="9"/>
  <c r="P251" i="9"/>
  <c r="P276" i="9"/>
  <c r="O73" i="9"/>
  <c r="P33" i="9"/>
  <c r="P127" i="9"/>
  <c r="P249" i="9"/>
  <c r="P173" i="9"/>
  <c r="P113" i="9"/>
  <c r="P125" i="9"/>
  <c r="O38" i="13"/>
  <c r="P24" i="15"/>
  <c r="P32" i="15"/>
  <c r="O69" i="13"/>
  <c r="O74" i="13"/>
  <c r="O62" i="15"/>
  <c r="O56" i="13"/>
  <c r="O37" i="5"/>
  <c r="O80" i="4"/>
  <c r="O35" i="14"/>
  <c r="O57" i="13"/>
  <c r="O70" i="13"/>
  <c r="O47" i="10"/>
  <c r="P74" i="4"/>
  <c r="P105" i="9"/>
  <c r="P178" i="9"/>
  <c r="O32" i="11"/>
  <c r="O272" i="9"/>
  <c r="O34" i="14"/>
  <c r="O58" i="13"/>
  <c r="P84" i="9"/>
  <c r="P170" i="9"/>
  <c r="O85" i="9"/>
  <c r="O71" i="13"/>
  <c r="P132" i="4"/>
  <c r="P34" i="9"/>
  <c r="P110" i="9"/>
  <c r="O274" i="9"/>
  <c r="K308" i="9"/>
  <c r="O214" i="9"/>
  <c r="P68" i="4"/>
  <c r="O75" i="4"/>
  <c r="P167" i="9"/>
  <c r="O53" i="14"/>
  <c r="P25" i="8"/>
  <c r="O33" i="14"/>
  <c r="O46" i="13"/>
  <c r="P72" i="9"/>
  <c r="O110" i="9"/>
  <c r="P38" i="5"/>
  <c r="P172" i="9"/>
  <c r="O166" i="9"/>
  <c r="O36" i="5"/>
  <c r="Q76" i="8"/>
  <c r="P122" i="9"/>
  <c r="O248" i="9"/>
  <c r="P26" i="15"/>
  <c r="P53" i="9"/>
  <c r="P139" i="9"/>
  <c r="P298" i="9"/>
  <c r="O84" i="9"/>
  <c r="O45" i="9"/>
  <c r="P307" i="9"/>
  <c r="O275" i="9"/>
  <c r="P75" i="4"/>
  <c r="P66" i="8"/>
  <c r="Q88" i="8"/>
  <c r="M308" i="9"/>
  <c r="P86" i="8"/>
  <c r="P76" i="4"/>
  <c r="P62" i="5"/>
  <c r="P250" i="9"/>
  <c r="P176" i="4"/>
  <c r="O51" i="9"/>
  <c r="Q39" i="8"/>
  <c r="Q27" i="8"/>
  <c r="O170" i="9"/>
  <c r="P29" i="8"/>
  <c r="P186" i="4"/>
  <c r="O38" i="5"/>
  <c r="O298" i="9"/>
  <c r="P126" i="9"/>
  <c r="O212" i="9"/>
  <c r="O53" i="13"/>
  <c r="P84" i="8"/>
  <c r="P78" i="4"/>
  <c r="O89" i="4"/>
  <c r="P87" i="9"/>
  <c r="O112" i="9"/>
  <c r="O73" i="13"/>
  <c r="P280" i="9"/>
  <c r="P63" i="9"/>
  <c r="P76" i="9"/>
  <c r="P32" i="8"/>
  <c r="O197" i="9"/>
  <c r="O35" i="13"/>
  <c r="Q78" i="8"/>
  <c r="P61" i="4"/>
  <c r="P91" i="4"/>
  <c r="P36" i="9"/>
  <c r="O97" i="9"/>
  <c r="O144" i="9"/>
  <c r="P175" i="9"/>
  <c r="O209" i="9"/>
  <c r="O34" i="13"/>
  <c r="P35" i="13"/>
  <c r="O31" i="9"/>
  <c r="P42" i="10"/>
  <c r="O53" i="9"/>
  <c r="O210" i="9"/>
  <c r="P27" i="8"/>
  <c r="O35" i="9"/>
  <c r="O92" i="9"/>
  <c r="P81" i="4"/>
  <c r="O139" i="9"/>
  <c r="O47" i="13"/>
  <c r="P43" i="8"/>
  <c r="Q84" i="8"/>
  <c r="Q82" i="8"/>
  <c r="O72" i="4"/>
  <c r="P92" i="4"/>
  <c r="P62" i="4"/>
  <c r="P45" i="5"/>
  <c r="P78" i="9"/>
  <c r="O116" i="9"/>
  <c r="P29" i="13"/>
  <c r="O41" i="13"/>
  <c r="O76" i="13"/>
  <c r="O36" i="14"/>
  <c r="O185" i="4"/>
  <c r="O142" i="9"/>
  <c r="O87" i="9"/>
  <c r="P44" i="5"/>
  <c r="P37" i="9"/>
  <c r="P65" i="9"/>
  <c r="O245" i="9"/>
  <c r="O28" i="13"/>
  <c r="O40" i="13"/>
  <c r="O75" i="13"/>
  <c r="P88" i="14"/>
  <c r="Q44" i="8"/>
  <c r="O24" i="15"/>
  <c r="O58" i="15"/>
  <c r="O104" i="9"/>
  <c r="O47" i="5"/>
  <c r="O177" i="9"/>
  <c r="O305" i="9"/>
  <c r="P170" i="4"/>
  <c r="O70" i="4"/>
  <c r="O297" i="9"/>
  <c r="O43" i="13"/>
  <c r="O51" i="14"/>
  <c r="O62" i="9"/>
  <c r="P164" i="9"/>
  <c r="P88" i="8"/>
  <c r="P107" i="9"/>
  <c r="P60" i="13"/>
  <c r="Q66" i="8"/>
  <c r="O129" i="4"/>
  <c r="O37" i="9"/>
  <c r="Q37" i="8"/>
  <c r="P32" i="9"/>
  <c r="O34" i="5"/>
  <c r="O63" i="5"/>
  <c r="O27" i="13"/>
  <c r="P67" i="8"/>
  <c r="P55" i="13"/>
  <c r="P133" i="9"/>
  <c r="P169" i="9"/>
  <c r="P271" i="9"/>
  <c r="P67" i="4"/>
  <c r="O52" i="9"/>
  <c r="O172" i="9"/>
  <c r="O75" i="9"/>
  <c r="O30" i="11"/>
  <c r="O91" i="4"/>
  <c r="P38" i="13"/>
  <c r="P247" i="9"/>
  <c r="P77" i="13"/>
  <c r="O201" i="9"/>
  <c r="O128" i="4"/>
  <c r="O31" i="13"/>
  <c r="P31" i="13"/>
  <c r="P40" i="13"/>
  <c r="O213" i="9"/>
  <c r="P76" i="8"/>
  <c r="P35" i="5"/>
  <c r="P123" i="9"/>
  <c r="O306" i="9"/>
  <c r="P19" i="8"/>
  <c r="P51" i="9"/>
  <c r="O168" i="9"/>
  <c r="Q25" i="8"/>
  <c r="O61" i="9"/>
  <c r="O42" i="10"/>
  <c r="P92" i="9"/>
  <c r="P70" i="4"/>
  <c r="O45" i="13"/>
  <c r="P81" i="8"/>
  <c r="P51" i="14"/>
  <c r="Q41" i="8"/>
  <c r="P171" i="9"/>
  <c r="P128" i="9"/>
  <c r="O174" i="4"/>
  <c r="O161" i="9"/>
  <c r="P162" i="9"/>
  <c r="P34" i="15"/>
  <c r="O45" i="5"/>
  <c r="O63" i="9"/>
  <c r="P71" i="8"/>
  <c r="P142" i="9"/>
  <c r="O121" i="9"/>
  <c r="P176" i="9"/>
  <c r="O26" i="13"/>
  <c r="O68" i="4"/>
  <c r="P45" i="9"/>
  <c r="P59" i="13"/>
  <c r="P36" i="15"/>
  <c r="P306" i="9"/>
  <c r="P46" i="9"/>
  <c r="O90" i="4"/>
  <c r="O92" i="4"/>
  <c r="O60" i="13"/>
  <c r="P33" i="11"/>
  <c r="P46" i="10"/>
  <c r="Q19" i="8"/>
  <c r="O39" i="5"/>
  <c r="O59" i="9"/>
  <c r="O86" i="9"/>
  <c r="P140" i="9"/>
  <c r="O171" i="9"/>
  <c r="O211" i="9"/>
  <c r="O25" i="10"/>
  <c r="P36" i="13"/>
  <c r="P71" i="13"/>
  <c r="P16" i="8"/>
  <c r="Q70" i="8"/>
  <c r="O186" i="4"/>
  <c r="O31" i="15"/>
  <c r="P28" i="13"/>
  <c r="O78" i="9"/>
  <c r="O29" i="13"/>
  <c r="P56" i="13"/>
  <c r="O33" i="9"/>
  <c r="O74" i="9"/>
  <c r="P74" i="9"/>
  <c r="O199" i="9"/>
  <c r="Q40" i="8"/>
  <c r="O67" i="4"/>
  <c r="O169" i="4"/>
  <c r="P173" i="4"/>
  <c r="O176" i="4"/>
  <c r="P128" i="4"/>
  <c r="P40" i="8"/>
  <c r="P75" i="13"/>
  <c r="O122" i="9"/>
  <c r="P40" i="5"/>
  <c r="P60" i="9"/>
  <c r="P75" i="9"/>
  <c r="P112" i="9"/>
  <c r="O141" i="9"/>
  <c r="O37" i="13"/>
  <c r="P37" i="13"/>
  <c r="Q71" i="8"/>
  <c r="O164" i="9"/>
  <c r="P165" i="9"/>
  <c r="P297" i="9"/>
  <c r="O40" i="5"/>
  <c r="O34" i="9"/>
  <c r="O78" i="13"/>
  <c r="Q46" i="8"/>
  <c r="P83" i="9"/>
  <c r="P35" i="9"/>
  <c r="O76" i="9"/>
  <c r="P171" i="4"/>
  <c r="P62" i="9"/>
  <c r="O36" i="15"/>
  <c r="Q86" i="8"/>
  <c r="P103" i="9"/>
  <c r="O103" i="9"/>
  <c r="P25" i="15"/>
  <c r="P144" i="9"/>
  <c r="O246" i="9"/>
  <c r="P246" i="9"/>
  <c r="O296" i="9"/>
  <c r="O88" i="14"/>
  <c r="P41" i="13"/>
  <c r="O31" i="11"/>
  <c r="P31" i="11"/>
  <c r="P185" i="4"/>
  <c r="O36" i="13"/>
  <c r="P44" i="8"/>
  <c r="P77" i="8"/>
  <c r="P80" i="9"/>
  <c r="P34" i="5"/>
  <c r="O276" i="9"/>
  <c r="O178" i="9"/>
  <c r="J308" i="9"/>
  <c r="P296" i="9"/>
  <c r="P47" i="10"/>
  <c r="Q32" i="8"/>
  <c r="O62" i="5"/>
  <c r="P82" i="9"/>
  <c r="O207" i="9"/>
  <c r="O249" i="9"/>
  <c r="P24" i="8"/>
  <c r="O148" i="4"/>
  <c r="P30" i="15"/>
  <c r="O167" i="9"/>
  <c r="O250" i="9"/>
  <c r="P45" i="13"/>
  <c r="P73" i="4"/>
  <c r="P160" i="9"/>
  <c r="O160" i="9"/>
  <c r="P45" i="8"/>
  <c r="Q45" i="8"/>
  <c r="Q20" i="8"/>
  <c r="O80" i="9"/>
  <c r="O168" i="4"/>
  <c r="P89" i="8"/>
  <c r="P61" i="5"/>
  <c r="O81" i="9"/>
  <c r="P81" i="9"/>
  <c r="P59" i="15"/>
  <c r="P44" i="9"/>
  <c r="P129" i="4"/>
  <c r="O126" i="4"/>
  <c r="P248" i="9"/>
  <c r="P43" i="13"/>
  <c r="P68" i="13"/>
  <c r="O48" i="13"/>
  <c r="O77" i="13"/>
  <c r="P34" i="8"/>
  <c r="P37" i="8"/>
  <c r="P72" i="13"/>
  <c r="P36" i="14"/>
  <c r="Q34" i="8"/>
  <c r="P116" i="9"/>
  <c r="O105" i="9"/>
  <c r="O61" i="5"/>
  <c r="O78" i="4"/>
  <c r="O77" i="4"/>
  <c r="O46" i="9"/>
  <c r="O65" i="9"/>
  <c r="Q17" i="8"/>
  <c r="P18" i="8"/>
  <c r="O171" i="4"/>
  <c r="P161" i="9"/>
  <c r="P61" i="15"/>
  <c r="O60" i="9"/>
  <c r="O196" i="9"/>
  <c r="P168" i="9"/>
  <c r="Q29" i="8"/>
  <c r="P73" i="13"/>
  <c r="P89" i="4"/>
  <c r="O146" i="4"/>
  <c r="O203" i="9"/>
  <c r="P17" i="8"/>
  <c r="P20" i="8"/>
  <c r="P80" i="8"/>
  <c r="O107" i="9"/>
  <c r="O36" i="9"/>
  <c r="O77" i="9"/>
  <c r="P97" i="9"/>
  <c r="P114" i="9"/>
  <c r="O174" i="9"/>
  <c r="O202" i="9"/>
  <c r="P27" i="13"/>
  <c r="P39" i="13"/>
  <c r="P74" i="13"/>
  <c r="P274" i="9"/>
  <c r="O25" i="15"/>
  <c r="O26" i="15"/>
  <c r="P31" i="15"/>
  <c r="O176" i="9"/>
  <c r="P79" i="8"/>
  <c r="P53" i="13"/>
  <c r="Q36" i="8"/>
  <c r="Q80" i="8"/>
  <c r="P69" i="4"/>
  <c r="P80" i="4"/>
  <c r="O131" i="4"/>
  <c r="O72" i="9"/>
  <c r="O34" i="11"/>
  <c r="O167" i="4"/>
  <c r="O162" i="9"/>
  <c r="P163" i="9"/>
  <c r="P72" i="4"/>
  <c r="O42" i="5"/>
  <c r="L308" i="9"/>
  <c r="Q67" i="8"/>
  <c r="O166" i="4"/>
  <c r="P168" i="4"/>
  <c r="O27" i="15"/>
  <c r="P35" i="15"/>
  <c r="P58" i="15"/>
  <c r="P60" i="15"/>
  <c r="P28" i="15"/>
  <c r="P76" i="13"/>
  <c r="O73" i="4"/>
  <c r="O247" i="9"/>
  <c r="P82" i="8"/>
  <c r="P54" i="13"/>
  <c r="O54" i="13"/>
  <c r="P30" i="8"/>
  <c r="Q30" i="8"/>
  <c r="P42" i="8"/>
  <c r="Q42" i="8"/>
  <c r="O59" i="13"/>
  <c r="P39" i="5"/>
  <c r="P71" i="4"/>
  <c r="O71" i="4"/>
  <c r="O44" i="5"/>
  <c r="O64" i="9"/>
  <c r="O143" i="9"/>
  <c r="P143" i="9"/>
  <c r="P275" i="9"/>
  <c r="P177" i="9"/>
  <c r="P121" i="9"/>
  <c r="P129" i="9"/>
  <c r="O175" i="9"/>
  <c r="P245" i="9"/>
  <c r="O46" i="10"/>
  <c r="P29" i="15"/>
  <c r="O29" i="15"/>
  <c r="P273" i="9"/>
  <c r="O43" i="9"/>
  <c r="O66" i="9"/>
  <c r="P66" i="9"/>
  <c r="O89" i="14"/>
  <c r="P89" i="14"/>
  <c r="P21" i="8"/>
  <c r="Q21" i="8"/>
  <c r="O42" i="13"/>
  <c r="P83" i="8"/>
  <c r="O106" i="9"/>
  <c r="P78" i="13"/>
  <c r="Q35" i="8"/>
  <c r="P35" i="8"/>
  <c r="P132" i="9"/>
  <c r="O44" i="13"/>
  <c r="P85" i="8"/>
  <c r="Q85" i="8"/>
  <c r="P63" i="5"/>
  <c r="O108" i="9"/>
  <c r="P124" i="9"/>
  <c r="O175" i="4"/>
  <c r="P77" i="9"/>
  <c r="P104" i="9"/>
  <c r="O109" i="9"/>
  <c r="P109" i="9"/>
  <c r="Q68" i="8"/>
  <c r="P38" i="9"/>
  <c r="O38" i="9"/>
  <c r="O46" i="5"/>
  <c r="P46" i="5"/>
  <c r="O79" i="9"/>
  <c r="P79" i="9"/>
  <c r="O30" i="13"/>
  <c r="P30" i="13"/>
  <c r="P166" i="9"/>
  <c r="P43" i="5"/>
  <c r="O43" i="5"/>
  <c r="P59" i="9"/>
  <c r="P305" i="9"/>
  <c r="O307" i="9"/>
  <c r="O39" i="13"/>
  <c r="P75" i="8"/>
  <c r="Q75" i="8"/>
  <c r="P87" i="8"/>
  <c r="Q87" i="8"/>
  <c r="P174" i="9"/>
  <c r="Q69" i="8"/>
  <c r="O251" i="9"/>
  <c r="P88" i="4"/>
  <c r="O88" i="4"/>
  <c r="P86" i="9"/>
  <c r="O111" i="9"/>
  <c r="P111" i="9"/>
  <c r="P49" i="10"/>
  <c r="Q28" i="8"/>
  <c r="O170" i="4"/>
  <c r="P70" i="8"/>
  <c r="P25" i="10"/>
  <c r="P167" i="4"/>
  <c r="O173" i="4"/>
  <c r="O60" i="15"/>
  <c r="P62" i="15"/>
  <c r="O147" i="4"/>
  <c r="Q77" i="8"/>
  <c r="Q89" i="8"/>
  <c r="O68" i="13"/>
  <c r="P141" i="9"/>
  <c r="P106" i="9"/>
  <c r="O273" i="9"/>
  <c r="O32" i="9"/>
  <c r="O32" i="15"/>
  <c r="Q16" i="8"/>
  <c r="O30" i="15"/>
  <c r="O61" i="15"/>
  <c r="O200" i="9"/>
  <c r="O59" i="15"/>
  <c r="P28" i="8"/>
  <c r="P308" i="9" l="1"/>
  <c r="O30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<sst xmlns="http://schemas.openxmlformats.org/spreadsheetml/2006/main" count="8394" uniqueCount="2268">
  <si>
    <t>Capgemini ESG Reporting</t>
  </si>
  <si>
    <t xml:space="preserve">ESG &amp; Investors Relation Contacts: </t>
  </si>
  <si>
    <t>esg.team@capgemini.com</t>
  </si>
  <si>
    <t>investors@capgemini.com</t>
  </si>
  <si>
    <t>Capgemini</t>
  </si>
  <si>
    <t>France</t>
  </si>
  <si>
    <t>https://www.capgemini.com/</t>
  </si>
  <si>
    <t xml:space="preserve">https://investors.capgemini.com/en/esg-policy/ </t>
  </si>
  <si>
    <t>Capgemini ESG Policy</t>
  </si>
  <si>
    <t>Topics</t>
  </si>
  <si>
    <t>Objectives</t>
  </si>
  <si>
    <t>Metric ID</t>
  </si>
  <si>
    <t>Geographies/ Busines lines</t>
  </si>
  <si>
    <t>Others dimensions</t>
  </si>
  <si>
    <t>Metric</t>
  </si>
  <si>
    <t>Unit</t>
  </si>
  <si>
    <t>% change vs 2019</t>
  </si>
  <si>
    <t>2030 Target</t>
  </si>
  <si>
    <t>2040 Target</t>
  </si>
  <si>
    <t>Environment</t>
  </si>
  <si>
    <t>ENVEMIS001</t>
  </si>
  <si>
    <t>CAPGEMINI</t>
  </si>
  <si>
    <t>all</t>
  </si>
  <si>
    <t>ENVEMIS009</t>
  </si>
  <si>
    <t>ALL</t>
  </si>
  <si>
    <t>Employee commuting emissions per headcount (average total headcount)</t>
  </si>
  <si>
    <t>ENVEMIS038</t>
  </si>
  <si>
    <t>Purchased goods and services - Scope 3</t>
  </si>
  <si>
    <t>ENVEMIS005</t>
  </si>
  <si>
    <t>Business travel emissions per headcount (average total headcount)</t>
  </si>
  <si>
    <t>ENVENER025</t>
  </si>
  <si>
    <t>ENVEMIS048</t>
  </si>
  <si>
    <t>Social</t>
  </si>
  <si>
    <t>SOCDIVE004</t>
  </si>
  <si>
    <t>WOMEN</t>
  </si>
  <si>
    <t>% of women in the workforce</t>
  </si>
  <si>
    <t>SOCCOMM001</t>
  </si>
  <si>
    <t>Cumulated number of Digital Inclusion beneficiaries (since 2018)</t>
  </si>
  <si>
    <t>Governance</t>
  </si>
  <si>
    <t>SOCDIVE007</t>
  </si>
  <si>
    <t>GOVORGA029</t>
  </si>
  <si>
    <t>MSCI ESG rating on corporate governance</t>
  </si>
  <si>
    <t>GOVETHI010</t>
  </si>
  <si>
    <t>GOVCYBE002</t>
  </si>
  <si>
    <t>Cyber Rating agencies - CyberVadis score (out of 1,000)</t>
  </si>
  <si>
    <t>GOVCYBE003</t>
  </si>
  <si>
    <t>Cyber Rating agencies - RiskRecon score (out of 10, 6-month average)</t>
  </si>
  <si>
    <t>GOVCYBE001</t>
  </si>
  <si>
    <t>Cyber Rating agencies - BitSight (out of 900 – 6‑month average)</t>
  </si>
  <si>
    <t>GOVDATA007</t>
  </si>
  <si>
    <t>% of DPO (number of DPO at the end of the year) certified with one of the external official certifying bodies (worldwide scope)</t>
  </si>
  <si>
    <t>GOVDATA005</t>
  </si>
  <si>
    <t>% of revenues associated with client engagements triggering processing of personal data subject to an end‑to‑end digital maturity assessment</t>
  </si>
  <si>
    <t>Scope: Capgemini group.</t>
  </si>
  <si>
    <t>ESG organization &amp; governance</t>
  </si>
  <si>
    <t>Policies related to ESG</t>
  </si>
  <si>
    <t>ESG Policy</t>
  </si>
  <si>
    <t>Conflict of Interest Policy</t>
  </si>
  <si>
    <t>Anti-corruption Policy</t>
  </si>
  <si>
    <t>Data Protection Policy</t>
  </si>
  <si>
    <t>Code of Business Ethics</t>
  </si>
  <si>
    <t>Environmental Policy</t>
  </si>
  <si>
    <t>Code of Ethics for AI</t>
  </si>
  <si>
    <t>Human Rights Policy</t>
  </si>
  <si>
    <t>Employee Relations Policy</t>
  </si>
  <si>
    <t>Competition Laws Policy</t>
  </si>
  <si>
    <t>Supplier Standards of Conduct</t>
  </si>
  <si>
    <t>Double materiality process</t>
  </si>
  <si>
    <t>Double materiality assessment</t>
  </si>
  <si>
    <t>The value chain</t>
  </si>
  <si>
    <t>Clients</t>
  </si>
  <si>
    <t xml:space="preserve">Our commitments to stakeholders as defined in our policies </t>
  </si>
  <si>
    <t>Policies</t>
  </si>
  <si>
    <t>Business Partners</t>
  </si>
  <si>
    <t>Financial community</t>
  </si>
  <si>
    <t>End-users</t>
  </si>
  <si>
    <t>Civil society</t>
  </si>
  <si>
    <t>Public authorities</t>
  </si>
  <si>
    <t xml:space="preserve">ESG Policy </t>
  </si>
  <si>
    <t xml:space="preserve">Code of Business Ethics </t>
  </si>
  <si>
    <t xml:space="preserve">Code of Ethics for AI </t>
  </si>
  <si>
    <t xml:space="preserve">Competition Laws Policy </t>
  </si>
  <si>
    <t xml:space="preserve">Conflict of Interest Policy </t>
  </si>
  <si>
    <t xml:space="preserve">Data Protection Policy </t>
  </si>
  <si>
    <t xml:space="preserve">Supplier Standards of Conduct </t>
  </si>
  <si>
    <t>Climate Change Mitigation and Adaptation</t>
  </si>
  <si>
    <t>To reach our targets, we are taking a range of measures across the organization, and we have unfolded a 10‐point transition plan to address all areas needed to achieve net zero.</t>
  </si>
  <si>
    <t>Climate change mitigation and adaptation performance</t>
  </si>
  <si>
    <t>Environmental Management System</t>
  </si>
  <si>
    <t>Scope</t>
  </si>
  <si>
    <t>Colonne1</t>
  </si>
  <si>
    <t>Metrics</t>
  </si>
  <si>
    <t>2021</t>
  </si>
  <si>
    <t>2022</t>
  </si>
  <si>
    <t>2023</t>
  </si>
  <si>
    <t>2040 
Target</t>
  </si>
  <si>
    <t>Capgemini group</t>
  </si>
  <si>
    <t>ENVENVI007</t>
  </si>
  <si>
    <t>Operations covered by ISO 14001 - % of headcount covered (headcount at the end of the year)</t>
  </si>
  <si>
    <t>ENVENVI008</t>
  </si>
  <si>
    <t>Operations covered by ISO 14001 - % of sites covered (number of sites at the end of the year</t>
  </si>
  <si>
    <t>Carbon emissions by scope</t>
  </si>
  <si>
    <t>Scope 1</t>
  </si>
  <si>
    <t>Total Scope 1</t>
  </si>
  <si>
    <t>Scope 2</t>
  </si>
  <si>
    <t>Total Scope 2</t>
  </si>
  <si>
    <t>Total scope 2 location based</t>
  </si>
  <si>
    <t>Scope 3</t>
  </si>
  <si>
    <t>ENVEMIS039</t>
  </si>
  <si>
    <t>ENVEMIS036</t>
  </si>
  <si>
    <t>Waste</t>
  </si>
  <si>
    <t>ENVEMIS004</t>
  </si>
  <si>
    <t>ENVEMIS040</t>
  </si>
  <si>
    <t>Total Scope 3</t>
  </si>
  <si>
    <t>Total emissions</t>
  </si>
  <si>
    <t>ENVEMIS020</t>
  </si>
  <si>
    <t>Operational Total emissions</t>
  </si>
  <si>
    <t>Carbon credits retired</t>
  </si>
  <si>
    <t>Carbon intensity</t>
  </si>
  <si>
    <t>ENVEMIS046</t>
  </si>
  <si>
    <t>Operational emissions  per headcount (average total headcount)</t>
  </si>
  <si>
    <t>ENVEMIS016</t>
  </si>
  <si>
    <t>Total emissions per headcount (average total headcount)</t>
  </si>
  <si>
    <t>Total emissions per million euros of revenue</t>
  </si>
  <si>
    <t>Energy</t>
  </si>
  <si>
    <t>ENVENER009</t>
  </si>
  <si>
    <t>Total Office Energy Use</t>
  </si>
  <si>
    <t>ENVENER010</t>
  </si>
  <si>
    <t>Office energy use - % Electricity from renewables</t>
  </si>
  <si>
    <t>ENVENER011</t>
  </si>
  <si>
    <t>Office energy usage - Office energy usage per area</t>
  </si>
  <si>
    <t>Data Center</t>
  </si>
  <si>
    <t>ENVENER016</t>
  </si>
  <si>
    <t>Total Data Center  (Leased) Energy Use</t>
  </si>
  <si>
    <t>ENVENER017</t>
  </si>
  <si>
    <t>Data centers (Leased) energy use - % Electricity from renewables</t>
  </si>
  <si>
    <t>Total</t>
  </si>
  <si>
    <t>Total Energy Use</t>
  </si>
  <si>
    <t xml:space="preserve"> (Third party managed)</t>
  </si>
  <si>
    <t>ENVENER022</t>
  </si>
  <si>
    <t>ENVENER023</t>
  </si>
  <si>
    <t>Data centers (Third party managed) energy use - % of electricity from renewables</t>
  </si>
  <si>
    <t>Electricity</t>
  </si>
  <si>
    <t>ENVENER027</t>
  </si>
  <si>
    <t>Average Power Usage Effectiveness - Data centers</t>
  </si>
  <si>
    <t>ENVEMIS032</t>
  </si>
  <si>
    <t>Key Documents</t>
  </si>
  <si>
    <t>Universal registration document FY 22</t>
  </si>
  <si>
    <t>Other Environmental Challenges</t>
  </si>
  <si>
    <t>Biodiversity</t>
  </si>
  <si>
    <t>Waste management and circular economy</t>
  </si>
  <si>
    <t>2030 
Target</t>
  </si>
  <si>
    <t>Non hazardous waste diverted from disposal</t>
  </si>
  <si>
    <t>Resources - Reused</t>
  </si>
  <si>
    <t>Resources - Recycled</t>
  </si>
  <si>
    <t>Resources - Anaerobic digestion, composting</t>
  </si>
  <si>
    <t>Total resources diverted from disposal</t>
  </si>
  <si>
    <t>Non hazardous waste disposed</t>
  </si>
  <si>
    <t>Non hazardous waste incinerated - energy recovery</t>
  </si>
  <si>
    <t>Non hazardous waste incinerated - without energy recovery</t>
  </si>
  <si>
    <t>Non hazardous waste - landfilled</t>
  </si>
  <si>
    <t>Hazardous waste</t>
  </si>
  <si>
    <t>Waste generated</t>
  </si>
  <si>
    <t>Total waste generated</t>
  </si>
  <si>
    <t>Waste per headcount</t>
  </si>
  <si>
    <t>ENVWAST011</t>
  </si>
  <si>
    <t>Total waste generated per headcount</t>
  </si>
  <si>
    <t>Kgs/ head</t>
  </si>
  <si>
    <t>Water</t>
  </si>
  <si>
    <t>Water management</t>
  </si>
  <si>
    <t>Total water withdrawal (excluding saltwater)</t>
  </si>
  <si>
    <t>Total water consumption</t>
  </si>
  <si>
    <t>Own Workforce (Human capital)</t>
  </si>
  <si>
    <t>Talent attraction, retention &amp; engagement</t>
  </si>
  <si>
    <t>Geographical breakdown of the headcount</t>
  </si>
  <si>
    <t>Headcount at December 31st</t>
  </si>
  <si>
    <t>Asia-Pacific</t>
  </si>
  <si>
    <t>Seniority distribution</t>
  </si>
  <si>
    <t>Distribution</t>
  </si>
  <si>
    <t>&lt;3 years</t>
  </si>
  <si>
    <t>SOCWORK002</t>
  </si>
  <si>
    <t>(&lt;3 years)</t>
  </si>
  <si>
    <t>Average seniority distribution</t>
  </si>
  <si>
    <t>&gt;=3 &lt;5 years</t>
  </si>
  <si>
    <t>(&gt;=3 ; &lt; 5 years)</t>
  </si>
  <si>
    <t>&gt;=5 &lt;10 years</t>
  </si>
  <si>
    <t>(&gt;=5 ; &lt; 10 years)</t>
  </si>
  <si>
    <t>&gt;=10 years</t>
  </si>
  <si>
    <t>(&gt;=10 years)</t>
  </si>
  <si>
    <t xml:space="preserve">Scope: Capgemini group.
</t>
  </si>
  <si>
    <t>Age distribution</t>
  </si>
  <si>
    <t>Average age distribution</t>
  </si>
  <si>
    <t xml:space="preserve">Gender distribution by region </t>
  </si>
  <si>
    <t>Gender</t>
  </si>
  <si>
    <t>Men</t>
  </si>
  <si>
    <t>MEN</t>
  </si>
  <si>
    <t xml:space="preserve">% of headcount at December 31st </t>
  </si>
  <si>
    <t>Women</t>
  </si>
  <si>
    <t>Headcount distribution by nationalities (headcount at the end of the year)</t>
  </si>
  <si>
    <t>Nationalities</t>
  </si>
  <si>
    <t>Indian</t>
  </si>
  <si>
    <t>All</t>
  </si>
  <si>
    <t>SOCDIVE013</t>
  </si>
  <si>
    <t>India</t>
  </si>
  <si>
    <t>Nationalities breakdown</t>
  </si>
  <si>
    <t>French</t>
  </si>
  <si>
    <t>Polish</t>
  </si>
  <si>
    <t>Poland</t>
  </si>
  <si>
    <t xml:space="preserve">Spanish
</t>
  </si>
  <si>
    <t>Spain</t>
  </si>
  <si>
    <t>American</t>
  </si>
  <si>
    <t>United States</t>
  </si>
  <si>
    <t>British</t>
  </si>
  <si>
    <t>United Kingdom</t>
  </si>
  <si>
    <t>German</t>
  </si>
  <si>
    <t>Germany</t>
  </si>
  <si>
    <t>Other nationalities</t>
  </si>
  <si>
    <t>Other Reported Countries</t>
  </si>
  <si>
    <t>Management</t>
  </si>
  <si>
    <t>E</t>
  </si>
  <si>
    <t>Additional information</t>
  </si>
  <si>
    <t>People working part-time</t>
  </si>
  <si>
    <t>% of headcount (at December 31st) working part time</t>
  </si>
  <si>
    <t>Foreign nationals</t>
  </si>
  <si>
    <t>SOCWORK005</t>
  </si>
  <si>
    <r>
      <t>% of headcount (at December 31</t>
    </r>
    <r>
      <rPr>
        <vertAlign val="superscript"/>
        <sz val="10"/>
        <color theme="1"/>
        <rFont val="Ubuntu"/>
        <family val="2"/>
      </rPr>
      <t>st</t>
    </r>
    <r>
      <rPr>
        <sz val="10"/>
        <color theme="1"/>
        <rFont val="Ubuntu"/>
        <family val="2"/>
      </rPr>
      <t>) requiring an employment visa for work</t>
    </r>
  </si>
  <si>
    <t>Recruitment, promotion &amp; retention</t>
  </si>
  <si>
    <t>Hiring</t>
  </si>
  <si>
    <t>External hires</t>
  </si>
  <si>
    <t>SOCRECR003</t>
  </si>
  <si>
    <r>
      <t>Headcount at December 31</t>
    </r>
    <r>
      <rPr>
        <vertAlign val="superscript"/>
        <sz val="10"/>
        <color theme="1"/>
        <rFont val="Ubuntu"/>
        <family val="2"/>
      </rPr>
      <t>st</t>
    </r>
    <r>
      <rPr>
        <sz val="10"/>
        <color theme="1"/>
        <rFont val="Ubuntu"/>
        <family val="2"/>
      </rPr>
      <t>, who have joined Capgemini following a usual recruitment process during the FY</t>
    </r>
  </si>
  <si>
    <t>By age</t>
  </si>
  <si>
    <t>&lt;30 years old</t>
  </si>
  <si>
    <t>SOCRECR010</t>
  </si>
  <si>
    <t>% of headcounts hired</t>
  </si>
  <si>
    <t>%</t>
  </si>
  <si>
    <t>&gt;=30 &lt;50 years old</t>
  </si>
  <si>
    <t>&gt;50 years old</t>
  </si>
  <si>
    <t>By gender</t>
  </si>
  <si>
    <t>% of Women</t>
  </si>
  <si>
    <t>SOCRECR011</t>
  </si>
  <si>
    <t>% of men</t>
  </si>
  <si>
    <t>By region</t>
  </si>
  <si>
    <t>SOCRECR012</t>
  </si>
  <si>
    <t>EMEA</t>
  </si>
  <si>
    <t>Americas</t>
  </si>
  <si>
    <t>By management level</t>
  </si>
  <si>
    <t>A &amp; B</t>
  </si>
  <si>
    <t>SOCRECR013</t>
  </si>
  <si>
    <t>C</t>
  </si>
  <si>
    <t>D &amp; E &amp; F</t>
  </si>
  <si>
    <t>Hires through acquisitions</t>
  </si>
  <si>
    <t>SOCRECR004</t>
  </si>
  <si>
    <r>
      <t>Headcount at December 31</t>
    </r>
    <r>
      <rPr>
        <vertAlign val="superscript"/>
        <sz val="10"/>
        <color theme="1"/>
        <rFont val="Ubuntu"/>
        <family val="2"/>
      </rPr>
      <t>st</t>
    </r>
    <r>
      <rPr>
        <sz val="10"/>
        <color theme="1"/>
        <rFont val="Ubuntu"/>
        <family val="2"/>
      </rPr>
      <t>, who have joined Capgemini due to acquisitions</t>
    </r>
  </si>
  <si>
    <t>Attrition</t>
  </si>
  <si>
    <t>Headcount voluntary attrition rate</t>
  </si>
  <si>
    <t>SOCRECR002</t>
  </si>
  <si>
    <t>% of annual average headcount voluntary attrition</t>
  </si>
  <si>
    <t>Total attrition rate</t>
  </si>
  <si>
    <t>% of annual average headcount total attrition</t>
  </si>
  <si>
    <t>Attrition rate by gender</t>
  </si>
  <si>
    <t>% of total attrition among headcounts</t>
  </si>
  <si>
    <t>-</t>
  </si>
  <si>
    <t>Attrition rate by region</t>
  </si>
  <si>
    <t>Attrition rate by management level</t>
  </si>
  <si>
    <t>Attrition rate by age</t>
  </si>
  <si>
    <t>People engagement and attractiveness</t>
  </si>
  <si>
    <t>score</t>
  </si>
  <si>
    <t>Talent engagement</t>
  </si>
  <si>
    <t>Group engagement score</t>
  </si>
  <si>
    <t>SOCPEOP002</t>
  </si>
  <si>
    <t>Aggregate average Engagement Score by gender (from 0 to 10)</t>
  </si>
  <si>
    <t>Group eNPS (employee Net Promoter Score)</t>
  </si>
  <si>
    <t>SOCPEOP004</t>
  </si>
  <si>
    <t>Employee Net Promoter Score - Group eNPS (% of promoters (score: 9-10) less % of detractors (0-6))</t>
  </si>
  <si>
    <t>Pulse participation rate</t>
  </si>
  <si>
    <t>SOCPEOP001</t>
  </si>
  <si>
    <t>Aggregate full year employee participation rate in Pulse (in %)</t>
  </si>
  <si>
    <t>Actively engaged employees</t>
  </si>
  <si>
    <t>SOCPEOP003</t>
  </si>
  <si>
    <t>% of the workforce with Engagement Score 7-10</t>
  </si>
  <si>
    <t>Learning &amp; Development performance</t>
  </si>
  <si>
    <t>SOCSKIL011</t>
  </si>
  <si>
    <t>Learning hours by gender</t>
  </si>
  <si>
    <t>Learning hours by grade</t>
  </si>
  <si>
    <t>Learning hours by age</t>
  </si>
  <si>
    <t>Hours</t>
  </si>
  <si>
    <t>Learning hours by region</t>
  </si>
  <si>
    <t>Gender parity</t>
  </si>
  <si>
    <t>Total headcounts</t>
  </si>
  <si>
    <t>Entry level positions</t>
  </si>
  <si>
    <t>SOCDIVE006</t>
  </si>
  <si>
    <t>Junior management position</t>
  </si>
  <si>
    <t>SOCDIVE008</t>
  </si>
  <si>
    <t>All management positions</t>
  </si>
  <si>
    <t>SOCDIVE014</t>
  </si>
  <si>
    <t>Executive leadership positions</t>
  </si>
  <si>
    <t>Executive Committee</t>
  </si>
  <si>
    <t>SOCDIVE011</t>
  </si>
  <si>
    <t>STEM related positions</t>
  </si>
  <si>
    <t>SOCDIVE010</t>
  </si>
  <si>
    <t>Revenue producing roles</t>
  </si>
  <si>
    <t>SOCDIVE012</t>
  </si>
  <si>
    <t>Management in revenue generating functions</t>
  </si>
  <si>
    <t>SOCDIVE009</t>
  </si>
  <si>
    <t>New Vice-Presidents (internal promotions and external hiring)</t>
  </si>
  <si>
    <t>SOCDIVE005</t>
  </si>
  <si>
    <t>SOCDIVE001</t>
  </si>
  <si>
    <t>Health &amp; Safety and well-being</t>
  </si>
  <si>
    <t>Health &amp; Safety on site</t>
  </si>
  <si>
    <t>SOCWELL004</t>
  </si>
  <si>
    <t>% of headcount, at December 31st, covered by ISO 45001 occupational H&amp;S MS</t>
  </si>
  <si>
    <t>Travel Health &amp; Safety</t>
  </si>
  <si>
    <t>SOCWELL007</t>
  </si>
  <si>
    <t>#</t>
  </si>
  <si>
    <t>Labor relations</t>
  </si>
  <si>
    <t>Bargaining Agreements</t>
  </si>
  <si>
    <t xml:space="preserve">Human Capital Return on Investment </t>
  </si>
  <si>
    <t>Human capital Return on Investment</t>
  </si>
  <si>
    <t>Total revenues</t>
  </si>
  <si>
    <t>Revenues</t>
  </si>
  <si>
    <t>Total operating expenses</t>
  </si>
  <si>
    <t>GROECON020</t>
  </si>
  <si>
    <t>Operating Expenses</t>
  </si>
  <si>
    <t>Total employee-related expenses</t>
  </si>
  <si>
    <t>GROECON021</t>
  </si>
  <si>
    <t>Personnel-related expenses (PRE)</t>
  </si>
  <si>
    <t>Human capital RoI</t>
  </si>
  <si>
    <t>Human capital RoI ((Revenues-(Opex-PRE))/PRE)</t>
  </si>
  <si>
    <t>Ethics &amp; Human Rights</t>
  </si>
  <si>
    <t>We define our ethical culture as an aspiration, to guide the behavior of all our team members across the world. This means adopting an approach that starts with questioning our own actions and decisions, inquiring, and defining what “doing the right thing” means in our business. Although our teams are located worldwide, we share a common culture based on honesty, trust, and respect for each other’s backgrounds and contributions to our joint enterprise. 
Being a values‐based organization has enabled us to develop high ethical standards while nurturing the diversity of our teams. It has guided our behavior throughout the many evolutions our Group has seen, giving us the freedom needed to adapt to our fast‐moving industry, and the boldness we need to lead. Our ethical framework supports our team members in using ethical reasoning to find the most ethical way forward in their everyday business decisions and actions. It also promotes agile behaviors, well fitted to unanticipated events that can arise in complex situations. This ethical framework connects all our Group’s employees, in more than 50 countries.</t>
  </si>
  <si>
    <t>Maintain high ethical standards at all times, for mutual growth</t>
  </si>
  <si>
    <t>Employee adherence</t>
  </si>
  <si>
    <t xml:space="preserve">Maintain high ethical standards at all times, for mutual growth </t>
  </si>
  <si>
    <t>% of the headcount (average total headcount) with an Ethics Score of between 7 and 10</t>
  </si>
  <si>
    <t>GOVETHI008</t>
  </si>
  <si>
    <r>
      <t xml:space="preserve">% of headcount who completed the </t>
    </r>
    <r>
      <rPr>
        <i/>
        <sz val="10"/>
        <color theme="1"/>
        <rFont val="Ubuntu"/>
        <family val="2"/>
      </rPr>
      <t>Ethics@Capgemini</t>
    </r>
    <r>
      <rPr>
        <sz val="10"/>
        <color theme="1"/>
        <rFont val="Ubuntu"/>
        <family val="2"/>
      </rPr>
      <t xml:space="preserve"> e‑learning module on the Code of Business Ethics</t>
    </r>
  </si>
  <si>
    <t>Human rights mitigation &amp; remediation (management of concerns raised by stakeholders)</t>
  </si>
  <si>
    <t>Affected stakeholders’ concerns reporting</t>
  </si>
  <si>
    <r>
      <t xml:space="preserve">Alerts reported on </t>
    </r>
    <r>
      <rPr>
        <i/>
        <sz val="10"/>
        <rFont val="Ubuntu"/>
        <family val="2"/>
      </rPr>
      <t>SpeakUp</t>
    </r>
  </si>
  <si>
    <t>GOVETHI024</t>
  </si>
  <si>
    <t>Number of alerts reported on SpeakUp - by year-, at the end of the current reporting period</t>
  </si>
  <si>
    <r>
      <t xml:space="preserve">Discrimination alerts reported on </t>
    </r>
    <r>
      <rPr>
        <i/>
        <sz val="10"/>
        <rFont val="Ubuntu"/>
        <family val="2"/>
      </rPr>
      <t>SpeakUp</t>
    </r>
  </si>
  <si>
    <t>GOVETHI026</t>
  </si>
  <si>
    <r>
      <t xml:space="preserve">Harassment alerts reported on </t>
    </r>
    <r>
      <rPr>
        <i/>
        <sz val="10"/>
        <rFont val="Ubuntu"/>
        <family val="2"/>
      </rPr>
      <t>SpeakUp</t>
    </r>
  </si>
  <si>
    <t>GOVETHI028</t>
  </si>
  <si>
    <r>
      <t xml:space="preserve">Conflicts of interest alerts reported on </t>
    </r>
    <r>
      <rPr>
        <i/>
        <sz val="10"/>
        <rFont val="Ubuntu"/>
        <family val="2"/>
      </rPr>
      <t>SpeakUp</t>
    </r>
  </si>
  <si>
    <t>GOVETHI033</t>
  </si>
  <si>
    <t>Number of alerts related to conflicts of interest - by year -, at the end of the current reporting period</t>
  </si>
  <si>
    <t>Local Communities</t>
  </si>
  <si>
    <t>Digital inclusion programs</t>
  </si>
  <si>
    <t>The positive impacts of our digital inclusion programs on local communities</t>
  </si>
  <si>
    <t>Digital Academy</t>
  </si>
  <si>
    <t>SOCCOMM003</t>
  </si>
  <si>
    <r>
      <t xml:space="preserve">Number of </t>
    </r>
    <r>
      <rPr>
        <i/>
        <sz val="10"/>
        <color theme="1"/>
        <rFont val="Ubuntu"/>
        <family val="2"/>
      </rPr>
      <t>Digital Academy</t>
    </r>
    <r>
      <rPr>
        <sz val="10"/>
        <color theme="1"/>
        <rFont val="Ubuntu"/>
        <family val="2"/>
      </rPr>
      <t xml:space="preserve"> graduates</t>
    </r>
  </si>
  <si>
    <t>SOCCOMM004</t>
  </si>
  <si>
    <t>Digital Literacy</t>
  </si>
  <si>
    <t>SOCCOMM005</t>
  </si>
  <si>
    <r>
      <t xml:space="preserve">Number of </t>
    </r>
    <r>
      <rPr>
        <i/>
        <sz val="10"/>
        <color theme="1"/>
        <rFont val="Ubuntu"/>
        <family val="2"/>
      </rPr>
      <t>Digital Literacy</t>
    </r>
    <r>
      <rPr>
        <sz val="10"/>
        <color theme="1"/>
        <rFont val="Ubuntu"/>
        <family val="2"/>
      </rPr>
      <t xml:space="preserve"> programs beneficiaries</t>
    </r>
  </si>
  <si>
    <t>Policy influence</t>
  </si>
  <si>
    <t>The Group Anti‐Corruption Policy reiterates our long‐standing rule that strictly prohibits contributions to political organizations.</t>
  </si>
  <si>
    <t>Corporate Governance</t>
  </si>
  <si>
    <t>Corporate Governance organization &amp; activities</t>
  </si>
  <si>
    <t>Governance composition</t>
  </si>
  <si>
    <t>Corporate governance composition, diversity &amp; expertise</t>
  </si>
  <si>
    <t>Board composition</t>
  </si>
  <si>
    <t>GOVORGA010</t>
  </si>
  <si>
    <t>Number of Directors</t>
  </si>
  <si>
    <t>Gender distribution among Directors</t>
  </si>
  <si>
    <t>GOVORGA040</t>
  </si>
  <si>
    <t>Number of Independent Directors</t>
  </si>
  <si>
    <t>GOVORGA011</t>
  </si>
  <si>
    <t>Number of Directors representing employee shareholders</t>
  </si>
  <si>
    <t>GOVORGA012</t>
  </si>
  <si>
    <t>Number of Directors representing employees</t>
  </si>
  <si>
    <t>GOVORGA015</t>
  </si>
  <si>
    <t>Percentage of non-French citizens</t>
  </si>
  <si>
    <t>GOVORGA006</t>
  </si>
  <si>
    <t>Average age of Directors</t>
  </si>
  <si>
    <t>0 to 2 years</t>
  </si>
  <si>
    <t>GOVORGA018</t>
  </si>
  <si>
    <t>(0 to 2 years)</t>
  </si>
  <si>
    <t>Directors length of office distribution</t>
  </si>
  <si>
    <t xml:space="preserve">3 to 6 years </t>
  </si>
  <si>
    <t>(3 to 6 years)</t>
  </si>
  <si>
    <t>7 or more years</t>
  </si>
  <si>
    <t>(7 years and more)</t>
  </si>
  <si>
    <t>Average</t>
  </si>
  <si>
    <t>GOVORGA007</t>
  </si>
  <si>
    <t>Board members mandates</t>
  </si>
  <si>
    <t>GOVORGA035</t>
  </si>
  <si>
    <t>Number of non-executive/ independent directors with 4 or less other mandates</t>
  </si>
  <si>
    <t>GOVORGA036</t>
  </si>
  <si>
    <t>Average number of additionnal mandates for non-executive/ independent directors (for those with more than 4 mandates)</t>
  </si>
  <si>
    <t>Board members experiences</t>
  </si>
  <si>
    <t>GOVORGA037</t>
  </si>
  <si>
    <t>Number of independent or non-executive members with industry (Data, digital &amp; cloud)  experience</t>
  </si>
  <si>
    <t>Audit &amp; Risk Committee</t>
  </si>
  <si>
    <t>GOVORGA003</t>
  </si>
  <si>
    <t>Number of members</t>
  </si>
  <si>
    <t>GOVORGA004</t>
  </si>
  <si>
    <t>Percentage of independant Directors</t>
  </si>
  <si>
    <t>Compensation Committee</t>
  </si>
  <si>
    <t>GOVORGA021</t>
  </si>
  <si>
    <t>GOVORGA022</t>
  </si>
  <si>
    <t>Ethics &amp; Governance Committee</t>
  </si>
  <si>
    <t>GOVORGA026</t>
  </si>
  <si>
    <t>GOVORGA027</t>
  </si>
  <si>
    <t>Strategy &amp; CSR Committee</t>
  </si>
  <si>
    <t>GOVORGA032</t>
  </si>
  <si>
    <t>GOVORGA033</t>
  </si>
  <si>
    <t>Group Management composition &amp; diversity</t>
  </si>
  <si>
    <t>Group Executive Board</t>
  </si>
  <si>
    <t>GOVORGA041</t>
  </si>
  <si>
    <t>GOVORGA017</t>
  </si>
  <si>
    <t>Gender distribution among members</t>
  </si>
  <si>
    <t>Group Executive Committee</t>
  </si>
  <si>
    <t>GOVORGA042</t>
  </si>
  <si>
    <t>Governance activities</t>
  </si>
  <si>
    <t>Corporate governance activities</t>
  </si>
  <si>
    <t>Board of Directors</t>
  </si>
  <si>
    <t>GOVORGA014</t>
  </si>
  <si>
    <t>Number of meetings</t>
  </si>
  <si>
    <t>GOVORGA013</t>
  </si>
  <si>
    <t>Number of executive sessions</t>
  </si>
  <si>
    <t>GOVORGA005</t>
  </si>
  <si>
    <t>Attendancy rate</t>
  </si>
  <si>
    <t>GOVORGA002</t>
  </si>
  <si>
    <t>GOVORGA001</t>
  </si>
  <si>
    <t>GOVORGA020</t>
  </si>
  <si>
    <t>GOVORGA019</t>
  </si>
  <si>
    <t>Ethic &amp; Governance Committee</t>
  </si>
  <si>
    <t>GOVORGA025</t>
  </si>
  <si>
    <t>GOVORGA024</t>
  </si>
  <si>
    <t>GOVORGA031</t>
  </si>
  <si>
    <t>GOVORGA030</t>
  </si>
  <si>
    <t>Corporate governance assessment &amp; compliance with specific codes</t>
  </si>
  <si>
    <t>Ratings</t>
  </si>
  <si>
    <t>MSCI ESG’s rating on Corporate Governance</t>
  </si>
  <si>
    <t>Compliance with codes of governance</t>
  </si>
  <si>
    <t>Compliance with the AFEP-MEDEF Code</t>
  </si>
  <si>
    <t>YES</t>
  </si>
  <si>
    <t>Ownership</t>
  </si>
  <si>
    <t>Stocks ownership</t>
  </si>
  <si>
    <t>Government</t>
  </si>
  <si>
    <t>GROORGA014</t>
  </si>
  <si>
    <t>Share of stock ownership</t>
  </si>
  <si>
    <t>Family</t>
  </si>
  <si>
    <t>Board members
and Group employees</t>
  </si>
  <si>
    <t>Business Conduct</t>
  </si>
  <si>
    <t xml:space="preserve">Our longstanding Ethics framework fosters our ethical culture, maintaining and raising awareness among employees, and helping them to make decisions aligned with our seven core values. 
These values inspire the ethical behaviors formalized in our Code of Business Ethics. Among our Values, honesty plays an essential role as an anchor for the rigor and discipline necessary to always comply with laws and regulations, as well as the internal procedures that govern our activities, which is reflected in the Group’s commitment to maintaining high ethical standards at all times including ensuring that, by 2030, suppliers covering 80% of the purchase amount of the previous year have committed to our ESG standards.
The Compliance programs designed and deployed by the Compliance and Legal departments, covers mainly:
— the fight against corruption, which is under the responsibility of the Chief Compliance Officer;
— fair competition, which are under the responsibility of the Group General Counsel; and
— responsible procurement, which is under the responsibility of the Group Chief Procurement Officer.
</t>
  </si>
  <si>
    <t xml:space="preserve">Anti-corruption program </t>
  </si>
  <si>
    <t>Reporting on anti-corruption</t>
  </si>
  <si>
    <t>Awareness‐raising and training</t>
  </si>
  <si>
    <t>GOVCORR005</t>
  </si>
  <si>
    <t>% of employees who completed the e‐learning module on Anti‐corruption policy</t>
  </si>
  <si>
    <t>Fair competition</t>
  </si>
  <si>
    <t>Reporting on fair competition</t>
  </si>
  <si>
    <t>GOVBUSI007</t>
  </si>
  <si>
    <t>% of employees who completed the e‐learning module on Competition Laws policy</t>
  </si>
  <si>
    <t>Responsible procurement</t>
  </si>
  <si>
    <t>Reporting on responsible procurement</t>
  </si>
  <si>
    <t xml:space="preserve">Group Tax Policy </t>
  </si>
  <si>
    <t>Due to the international nature of its activities as well as the complexity and/or the absence of clarity of certain national or international tax regulations, the Group is exposed to tax risks. We strive to consider all existing factors in this environment in order to make the right tax decisions, even when there is uncertainty.
The Group’s commitment to ethical behavior is directly reflected in its management of fiscal affairs through the following approach:
— Capgemini implements a responsible, reasonable and coherent approach to its tax obligations, suited to its activities;
— the Group recognizes its revenue and pays its taxes in the countries where it is located, thus reflecting the actual value generated by its activities;
— tax evasion is totally against Capgemini’s values. The Group does not participate in aggressive or unethical tax planning. It does not create nor use opaque or artificial structures, or non‐operational entities located in Non‐Cooperative Countries and Territories as defined by French and European Union regulations, and continuously revises its legal structure to ensure it is suited to its operational needs;
— the Group values also apply to relationships with the tax authorities. Capgemini maintains a cooperative, transparent and courteous relationship with them in every country. Capgemini undertakes to respond within the given time limits to all requests from the tax authorities, to comply with all filing and reporting obligations and to pay its taxes on time. Capgemini’s tax situation and tax practices are regularly audited; in case of divergence of interpretation with the tax authorities on unclear tax concepts, Capgemini may decide to bring the case to litigation, based on solid grounds;
— Capgemini considers that the use of external tax advisors, which are chosen by the Group according to their qualifications and reputation, adds value, particularly when providing advice on new legislation and interpretation of case law.</t>
  </si>
  <si>
    <t>Reporting on Taxes</t>
  </si>
  <si>
    <t>GROECON006</t>
  </si>
  <si>
    <t>Earnings before taxes</t>
  </si>
  <si>
    <t>GOVTAXE001</t>
  </si>
  <si>
    <t>Amount of income taxes</t>
  </si>
  <si>
    <t>UN Global Compact membership</t>
  </si>
  <si>
    <t>UN Global Compact Membership</t>
  </si>
  <si>
    <t>Participant</t>
  </si>
  <si>
    <t>Data Protection &amp; Cybersecurity</t>
  </si>
  <si>
    <t xml:space="preserve">Data plays a pivotal role in innovation and development for both Capgemini and its clients. Understanding and prioritizing data protection is not just a necessity; it is a strategic imperative that defines our path forward. That is precisely the reason why Capgemini has made it a priority for several years now. Data protection is a fast‑evolving regulatory environment, not only because of newly adopted legislation but also due to the large volume of recommendations, opinions and decisions issued by data protection authorities or rulings from competent jurisdictions. This requires constant monitoring to ensure policies and procedures remain aligned with the most recent developments. As an illustration, 2023 was marked by the adoption of Data Protection Legislation in India which confirms that the international landscape is witnessing a significant shift towards a more harmonized way to manage personal data beyond existing regulations like the European General Data Protection Regulation (“GDPR”).
In this context, clients are increasingly demanding and expect Capgemini to provide guarantees and have a solid program to ensure personal data is processed in compliance with increasingly stringent legal requirements.  </t>
  </si>
  <si>
    <t>Data Protection</t>
  </si>
  <si>
    <t>Reporting on data protection</t>
  </si>
  <si>
    <t>MetricS</t>
  </si>
  <si>
    <t>GOVDATA006</t>
  </si>
  <si>
    <t>% of headcount (total headcount at the end of the year) who completed the e‑learning module on Data protection</t>
  </si>
  <si>
    <t xml:space="preserve">Capgemini group </t>
  </si>
  <si>
    <t>Data subjects’ rights requests</t>
  </si>
  <si>
    <t>GOVDATA010</t>
  </si>
  <si>
    <t>Number of users whose information is used for secondary purposes</t>
  </si>
  <si>
    <t>GOVDATA004</t>
  </si>
  <si>
    <t>Number of users whose information is intentionally used for a purpose that is outside the primary purpose for which the data was collected</t>
  </si>
  <si>
    <t>Number of requests received from public authorities to access data, Capgemini processes both as controller and as processor on behalf of its clients.</t>
  </si>
  <si>
    <t>GOVDATA009</t>
  </si>
  <si>
    <t>GOVDATA012</t>
  </si>
  <si>
    <t>Number of users whose information was requested by public authorities</t>
  </si>
  <si>
    <t>GOVDATA015</t>
  </si>
  <si>
    <t>% of public authorities requests (annual number of requests) resulting in disclosure</t>
  </si>
  <si>
    <t>Number of requests received from law enforcement agencies to access data Capgemini processes both as controller and as processor on behalf of its clients.</t>
  </si>
  <si>
    <t>GOVDATA008</t>
  </si>
  <si>
    <t>Number of law enforcement requests for user information</t>
  </si>
  <si>
    <t>GOVDATA013</t>
  </si>
  <si>
    <t>GOVDATA014</t>
  </si>
  <si>
    <t>% of law enforcement agencies requests (annual number of requests) resulting in disclosure</t>
  </si>
  <si>
    <t>Breaches of Customer Privacy</t>
  </si>
  <si>
    <t>GOVDATA002</t>
  </si>
  <si>
    <t>Data breaches notified to Data Protection Authorities</t>
  </si>
  <si>
    <t>GOVDATA001</t>
  </si>
  <si>
    <t>Number of data breaches notified as data controller to competent Data Protection Authorities</t>
  </si>
  <si>
    <t>Monetary losses as a result of legal proceedings associated with user privacy</t>
  </si>
  <si>
    <t>GOVDATA016</t>
  </si>
  <si>
    <t>Clients’ engagements maturity monitoring</t>
  </si>
  <si>
    <t>DPO Certification</t>
  </si>
  <si>
    <t>Scope: If not specified, Capgemini group.</t>
  </si>
  <si>
    <t>Cybersecurity</t>
  </si>
  <si>
    <t>On a continuous basis, the Group has engaged a deep transformation of its cybersecurity model addressing architecture, process and people to keep pace with ever changing cybersecurity threats. This is aligned with business transformation such as Intelligent Industry, Move to cloud and Artificial Intelligence. The three pillars of this transformation are:
— enhanced cybersecurity capabilities: to tackle the skill gap in the cybersecurity domain, we accelerate automation in monitoring processes, develop a group‑wide Cybersecurity community, a follow‑the‑sun security operation center and the introduction of Artificial Intelligence and Machine Learning;
— “Security by Design” in Delivery: to provide actionable practices that support client facing services and activities, underpinned by the cybersecurity framework and leverage on experience in managing clients from diverse industries &amp; operating globally;
— transition to Zero Trust architecture, adopting Single Identity, Micro-Segmentation and Conditional access to applications.
The Group Cybersecurity Department is headed by the Group Chief Information Security Officer, reporting to a member of the Group Executive Board. This central team comprises three domains dealing with:
— Governance, Risk and Compliance ;
— Transformation ;
— Cyberdefense operations.</t>
  </si>
  <si>
    <t>Reporting on cybersecurity</t>
  </si>
  <si>
    <t>GOVCYBE004</t>
  </si>
  <si>
    <t>% of headcount who completed the mandatory e-learning module and training program on Cyber risk</t>
  </si>
  <si>
    <t>GOVCYBE005</t>
  </si>
  <si>
    <t>% of new hires who completed the mandatory Cyber risk awareness-raising and training program</t>
  </si>
  <si>
    <t>ISO 27001 certification</t>
  </si>
  <si>
    <t>GOVCYBE007</t>
  </si>
  <si>
    <t>% of operation centers and sensitive facilities at the end of the year, ISO 27001 certified</t>
  </si>
  <si>
    <t xml:space="preserve">CyberVadis </t>
  </si>
  <si>
    <t>Score (Out of 1000)</t>
  </si>
  <si>
    <t xml:space="preserve">RiskRecon </t>
  </si>
  <si>
    <t>Score (Out of 10 - 6-month average)</t>
  </si>
  <si>
    <t>BitSight</t>
  </si>
  <si>
    <t>Score (Out of 900 – 6-month average)</t>
  </si>
  <si>
    <t>SASB - SOFTWARE &amp; IT SERVICES</t>
  </si>
  <si>
    <t>Table 1. Sustainability Disclosure Topics &amp; Accounting Metrics</t>
  </si>
  <si>
    <t>SASB TOPIC</t>
  </si>
  <si>
    <t>SASB METRIC</t>
  </si>
  <si>
    <t>SASB CODE</t>
  </si>
  <si>
    <t>Environmental Footprint of Hardware Infrastructure</t>
  </si>
  <si>
    <t>(1) Total energy consumed</t>
  </si>
  <si>
    <t>TC-SI-130a.1</t>
  </si>
  <si>
    <t xml:space="preserve">(2) Percentage grid electricity </t>
  </si>
  <si>
    <t>% of Total Electricity from Renewables</t>
  </si>
  <si>
    <t>(3) Percentage renewable</t>
  </si>
  <si>
    <t>% of Total Energy from Renewables</t>
  </si>
  <si>
    <t>(1) Total water withdrawn</t>
  </si>
  <si>
    <t>TC-SI-130a.2</t>
  </si>
  <si>
    <t>(2) Total water consumed</t>
  </si>
  <si>
    <t>(3) Percentage of each in regions with High or Extremely High Baseline Water Stress</t>
  </si>
  <si>
    <t>Discussion of the integration of environmental considerations into strategic planning for data center needs</t>
  </si>
  <si>
    <t>TC-SI-130a.3</t>
  </si>
  <si>
    <t>URD 
Section 4.1.3.2</t>
  </si>
  <si>
    <t>URD 
Section 4.2.3.1</t>
  </si>
  <si>
    <t>URD
Section 4.2.1.3</t>
  </si>
  <si>
    <t>Data Privacy &amp; Freedom of Expression</t>
  </si>
  <si>
    <t>Description of policies and practices relating to behavioral advertising and user privacy</t>
  </si>
  <si>
    <t>TC-SI-220a.1</t>
  </si>
  <si>
    <t>URD 
Section  4.2.2.2</t>
  </si>
  <si>
    <t>URD 
Section  4.4.3.3</t>
  </si>
  <si>
    <t>URD 
Section  4.4.2.3</t>
  </si>
  <si>
    <t>URD 
Section  4.4.3.1</t>
  </si>
  <si>
    <t>TC-SI-220a.2</t>
  </si>
  <si>
    <t>Total amount of monetary losses as a result of legal proceedings associated with user privacy</t>
  </si>
  <si>
    <t>TC-SI-220a.3</t>
  </si>
  <si>
    <t>Amount paid to individuals in the context of a data protection claim against the company processing their personal data</t>
  </si>
  <si>
    <t>(1) Number of law enforcement requests for user information</t>
  </si>
  <si>
    <t>TC-SI-220a.4</t>
  </si>
  <si>
    <t>(2) Number of users whose information was requested</t>
  </si>
  <si>
    <t>Number of users whose information was requested</t>
  </si>
  <si>
    <t>(3) Percentage resulting in disclosure</t>
  </si>
  <si>
    <t>Percentage resulting in disclosure of information</t>
  </si>
  <si>
    <t>List of countries where core products or services are subject to government-required monitoring, blocking, content filtering, or censoring</t>
  </si>
  <si>
    <t>TC-SI-220a.5</t>
  </si>
  <si>
    <t>Not applicable for Capgemini</t>
  </si>
  <si>
    <t>Data Security</t>
  </si>
  <si>
    <t>(1) Number of data breaches</t>
  </si>
  <si>
    <t>TC-SI-230a.1</t>
  </si>
  <si>
    <t>(2) Percentage involving personally identifiable information (PII)</t>
  </si>
  <si>
    <t>(3) Number of users affected</t>
  </si>
  <si>
    <t>Number of substantiated complaints related to customer privacy and loss of customer data received by the company</t>
  </si>
  <si>
    <t>Description of approach to identifying and addressing data security risks, including use of third-party cybersecurity standards</t>
  </si>
  <si>
    <t>TC-SI-230a.2</t>
  </si>
  <si>
    <t>Recruiting &amp; Managing a Global, Diverse &amp; Skilled Workforce</t>
  </si>
  <si>
    <t xml:space="preserve">(1) Percentage of employees that are foreign nationals </t>
  </si>
  <si>
    <t>TC-SI-330a.1</t>
  </si>
  <si>
    <t>% of headcounts (as of December 31st) requiring an employment visa for work</t>
  </si>
  <si>
    <t>(2) Percentage of employees that are located offshore</t>
  </si>
  <si>
    <t>Employee engagement as a percentage</t>
  </si>
  <si>
    <t>TC-SI-330a.2</t>
  </si>
  <si>
    <t>(1) Percentage of gender representation for management - Men</t>
  </si>
  <si>
    <t>% of headcount as of December 31st - Management position</t>
  </si>
  <si>
    <t>(1) Percentage of gender representation for management - Women</t>
  </si>
  <si>
    <t>TC-SI-330a.3</t>
  </si>
  <si>
    <t>(2) Percentage of gender representation for technical staff - Men</t>
  </si>
  <si>
    <t>% of headcount as of December 31st - STEM position</t>
  </si>
  <si>
    <t>(2) Percentage of gender representation for technical staff - Women</t>
  </si>
  <si>
    <t>(3) Percentage of gender representation for all other employees - Men</t>
  </si>
  <si>
    <t>% of headcount as of December 31st - all headcounts</t>
  </si>
  <si>
    <t>(3) Percentage of gender representation for all other employees - Women</t>
  </si>
  <si>
    <t>Competitive Behavior</t>
  </si>
  <si>
    <t>Total amount of monetary losses as a result of legal proceedings associated with anti- competitive behavior regulations</t>
  </si>
  <si>
    <t>TC-SI-520a.1</t>
  </si>
  <si>
    <t>Total amount of fines paid as a result of legal proceedings associated with anti‐competitive behavior</t>
  </si>
  <si>
    <t>Managing Systemic Risks from Technology Disruptions</t>
  </si>
  <si>
    <t>(1) Number of performance issues</t>
  </si>
  <si>
    <t>TC-SI-550a.1</t>
  </si>
  <si>
    <t>(2) Number of service disruptions</t>
  </si>
  <si>
    <t>(3) Number of customer downtime</t>
  </si>
  <si>
    <t>Description of business continuity risks related to disruptions of operations</t>
  </si>
  <si>
    <t>TC-SI-550a.2</t>
  </si>
  <si>
    <t>URD 
Section 
3.2.1 c)</t>
  </si>
  <si>
    <t>URD 
Section  
3.2.1 c)</t>
  </si>
  <si>
    <t>URD 
Section  
3.2.1 b)</t>
  </si>
  <si>
    <t>Table 2 - Activity Metrics</t>
  </si>
  <si>
    <t>(1) Number of licenses or subscriptions</t>
  </si>
  <si>
    <t>TC-SI-000.A</t>
  </si>
  <si>
    <t>Irrelevant for Capgemini</t>
  </si>
  <si>
    <t>(2) Percentage cloud- based</t>
  </si>
  <si>
    <t>(1) Data processing capacity</t>
  </si>
  <si>
    <t>TC-SI-000.B</t>
  </si>
  <si>
    <t>(2) Percentage outsourced</t>
  </si>
  <si>
    <t>(1) Amount of data storage</t>
  </si>
  <si>
    <t>TC-SI-000.C</t>
  </si>
  <si>
    <t>Note to TC-SI-000.B – Data processing capacity shall be reported in units of measure typically tracked by the entity or used as the basis for contracting software and IT services, such as Million Service Units (MSUs), Million Instructions per Second (MIPS), Mega Floating- Point Operations per Second (MFLOPS), compute cycles, or other. Alternatively, the entity may disclose owned and outsourced data processing needs in other units of measure, such as rack space or data center square footage. The percentage outsourced shall include On-Premise cloud services, those that are hosted on Public Cloud, and those that are residing in Colocation Data Centers.
Note to TC-SI-000.C – The percentage outsourced shall include On-Premise cloud services, those that are hosted on Public Cloud, and those that are residing in Colocation Data Centers.</t>
  </si>
  <si>
    <t>Table 3 - Gender Representation of Global Employees (%)</t>
  </si>
  <si>
    <t>Technical Staff</t>
  </si>
  <si>
    <t>All Other Employees</t>
  </si>
  <si>
    <t>Table 4 - Racial/Ethnic Group Representation of U.S. Employees (%)</t>
  </si>
  <si>
    <t>Asian</t>
  </si>
  <si>
    <t>To comply with European regulations, we do not disclose this data.</t>
  </si>
  <si>
    <t>Black or African American</t>
  </si>
  <si>
    <t>Hispanic or Latino</t>
  </si>
  <si>
    <t>White</t>
  </si>
  <si>
    <t>Other</t>
  </si>
  <si>
    <t>Technical staff</t>
  </si>
  <si>
    <t>Other employees</t>
  </si>
  <si>
    <t>GRI 21 - Content Index</t>
  </si>
  <si>
    <t xml:space="preserve">Statement of use </t>
  </si>
  <si>
    <t>GRI 1 used</t>
  </si>
  <si>
    <t>GRI 1: Foundation 2021</t>
  </si>
  <si>
    <t xml:space="preserve">Applicable GRI Sector Standard(s) </t>
  </si>
  <si>
    <t>No GRI sector standard available</t>
  </si>
  <si>
    <t>GRI STANDARD 
/ OTHER SOURCE</t>
  </si>
  <si>
    <t>DISCLOSURE</t>
  </si>
  <si>
    <t>LOCATION</t>
  </si>
  <si>
    <t>OMISSION</t>
  </si>
  <si>
    <t>DOCUMENT - CHAPTER/SECTION</t>
  </si>
  <si>
    <t>PAGES</t>
  </si>
  <si>
    <t>REQUIREMENT(S) OMITTED</t>
  </si>
  <si>
    <t>REASON</t>
  </si>
  <si>
    <t>EXPLANATION</t>
  </si>
  <si>
    <t>GENERAL DISCLOSURES</t>
  </si>
  <si>
    <t>GRI 2: General Disclosures 2021</t>
  </si>
  <si>
    <t xml:space="preserve">2-1 Organizational details </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</si>
  <si>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</si>
  <si>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</si>
  <si>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</si>
  <si>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</si>
  <si>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</si>
  <si>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</si>
  <si>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</si>
  <si>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Omission</t>
  </si>
  <si>
    <t>Information unavailable/incomplete</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</si>
  <si>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</si>
  <si>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</si>
  <si>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</si>
  <si>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</si>
  <si>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</si>
  <si>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</si>
  <si>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</si>
  <si>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</si>
  <si>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</si>
  <si>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</si>
  <si>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</si>
  <si>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</si>
  <si>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92 - 104</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</si>
  <si>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</si>
  <si>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</si>
  <si>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</si>
  <si>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</si>
  <si>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</si>
  <si>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</si>
  <si>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</si>
  <si>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</si>
  <si>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</si>
  <si>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</si>
  <si>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MATERIAL TOPICS</t>
  </si>
  <si>
    <t>GRI 3: Material Topics 2021</t>
  </si>
  <si>
    <t>3-1 Process to determine material topics</t>
  </si>
  <si>
    <t>3-2 List of material topics</t>
  </si>
  <si>
    <t>ECONOMIC STANDARDS</t>
  </si>
  <si>
    <t>3-3 Management of material topics</t>
  </si>
  <si>
    <t>GRI 201 :  Economic performance - 2016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</si>
  <si>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</si>
  <si>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</si>
  <si>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</si>
  <si>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</si>
  <si>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GRI 202 : Market Presence - 2016</t>
  </si>
  <si>
    <t>202-1 Ratios of standard entry level wage by gender compared to local minimum wage</t>
  </si>
  <si>
    <t>202-2 Proportion of senior management hired from the local community</t>
  </si>
  <si>
    <t>GRI 203 : Indirect Economic Impacts - 2016</t>
  </si>
  <si>
    <t>203-1 Infrastructure investments and services supported</t>
  </si>
  <si>
    <t>Infrastructure investments and services supported</t>
  </si>
  <si>
    <t>Not applicable</t>
  </si>
  <si>
    <t>Capgemini is an asset light company. Capex are not material compared to Opex.</t>
  </si>
  <si>
    <t>203-2 Significant indirect economic impacts</t>
  </si>
  <si>
    <t>GRI 204 : Procurement Practices - 2016</t>
  </si>
  <si>
    <t>204-1 Proportion of spending on local suppliers</t>
  </si>
  <si>
    <t>GRI 205 : Anti-corruption - 2016</t>
  </si>
  <si>
    <t>205-1 Operations assessed for risks related to corruption</t>
  </si>
  <si>
    <t>205-2 Communication and training about anti-corruption policies and procedures</t>
  </si>
  <si>
    <t>205-3 Confirmed incidents of corruption and actions taken</t>
  </si>
  <si>
    <t>GRI 206 : Anti-competitive Behavior - 2016</t>
  </si>
  <si>
    <t>206-1 Legal actions for anti-competitive behavior, anti-trust, and monopoly practices</t>
  </si>
  <si>
    <t>GRI 207 : Tax - 2019</t>
  </si>
  <si>
    <t>207-1 Approach to tax</t>
  </si>
  <si>
    <t>207-2 Tax governance, control, and risk management</t>
  </si>
  <si>
    <t>207-3 Stakeholder engagement and management of concerns related to tax</t>
  </si>
  <si>
    <t>207-4 Country-by-country reporting</t>
  </si>
  <si>
    <t>The breakdown of taxes paid by country or region</t>
  </si>
  <si>
    <t>Confidentiality constraints</t>
  </si>
  <si>
    <t>Capgemini does not disclose this information due to local competition constraints</t>
  </si>
  <si>
    <t>ENVIRONMENTAL STANDARDS</t>
  </si>
  <si>
    <t>GRI 301 : Materials - 2016</t>
  </si>
  <si>
    <t>301-1 Materials used by weight or volume</t>
  </si>
  <si>
    <t>301-2 Recycled input materials used</t>
  </si>
  <si>
    <t>301-3 Reclaimed products and their packaging materials</t>
  </si>
  <si>
    <t>GRI 302 : Energy - 2016</t>
  </si>
  <si>
    <t>302-1 Energy consumption within the organization</t>
  </si>
  <si>
    <t>302-2 Energy consumption outside of the organization</t>
  </si>
  <si>
    <t>302-3 Energy intensity</t>
  </si>
  <si>
    <t>302-4 Reduction of energy consumption</t>
  </si>
  <si>
    <t>302-5 Reductions in energy requirements of products and services</t>
  </si>
  <si>
    <t>GRI 303 : Water and Effluents - 2018</t>
  </si>
  <si>
    <t>303-1 Interactions with water as a shared resource</t>
  </si>
  <si>
    <t>303-2 Management of water discharge-related impacts</t>
  </si>
  <si>
    <t>303-3 Water withdrawal</t>
  </si>
  <si>
    <t>303-4 Water discharge</t>
  </si>
  <si>
    <t>303-5 Water consumption</t>
  </si>
  <si>
    <t>GRI 304 : Biodiversity - 2016</t>
  </si>
  <si>
    <t>304-1 Operational sites owned, leased, managed in, or adjacent to, protected areas and areas of high biodiversity value outside protected areas</t>
  </si>
  <si>
    <t>304-2 Significant impacts of activities, products, and services
on biodiversity</t>
  </si>
  <si>
    <t>304-3 Habitats protected or restored</t>
  </si>
  <si>
    <t>304-4 IUCN Red List species and national conservation list species with habitats in areas affected by operations</t>
  </si>
  <si>
    <t>IUCN red list species</t>
  </si>
  <si>
    <t>This information is not material for Capgemini with regards to its business.</t>
  </si>
  <si>
    <t>GRI 305 : Emissions - 2016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</si>
  <si>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</si>
  <si>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</si>
  <si>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</si>
  <si>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</si>
  <si>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</si>
  <si>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</si>
  <si>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Emissions of ozone-depleting substances (ODS)</t>
  </si>
  <si>
    <t>Not used at Capgemini</t>
  </si>
  <si>
    <t>305-7 Nitrogen oxides (NOX), sulfur oxides (SOX), and other significant air emissions</t>
  </si>
  <si>
    <t>GRI 306 : Waste - 2020</t>
  </si>
  <si>
    <t>306-1 Waste generation and significant waste-related impacts</t>
  </si>
  <si>
    <t>306-2 Management of significant waste-related impacts</t>
  </si>
  <si>
    <t>306-3 Waste generated</t>
  </si>
  <si>
    <t>306-4 Waste diverted from disposal</t>
  </si>
  <si>
    <t>306-5 Waste directed to disposal</t>
  </si>
  <si>
    <t>GRI 307 : Environnemental Compliance - 2016</t>
  </si>
  <si>
    <t>307-1 Non-compliance with environmental laws and regulations</t>
  </si>
  <si>
    <t>GRI 308 : Supplier Environmental Assessment - 2016</t>
  </si>
  <si>
    <t>308-1 New suppliers that were screened using environmental criteria</t>
  </si>
  <si>
    <t>308-2 Negative environmental impacts in the supply chain and actions taken</t>
  </si>
  <si>
    <t>SOCIAL STANDARDS</t>
  </si>
  <si>
    <t>GRI 401 : Employment - 2016</t>
  </si>
  <si>
    <t>401-1 New employee hires and employee turnover</t>
  </si>
  <si>
    <t>401-2 Benefits provided to full-time employees that are not provided to temporary or part-time employees</t>
  </si>
  <si>
    <t>401-3 Parental leave</t>
  </si>
  <si>
    <t>GRI 402 : Labor/Management Relations - 2016</t>
  </si>
  <si>
    <t>402-1 Minimum notice periods regarding operational changes</t>
  </si>
  <si>
    <t>GRI 403 :  Occupational Health and Safety - 2018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</si>
  <si>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</si>
  <si>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</si>
  <si>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</si>
  <si>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</si>
  <si>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</si>
  <si>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</si>
  <si>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</si>
  <si>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</si>
  <si>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</si>
  <si>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409-10 Work-related ill health</t>
  </si>
  <si>
    <t>GRI 404 : Training and Education - 2016</t>
  </si>
  <si>
    <t>404-1 Average hours of training per year per employee</t>
  </si>
  <si>
    <t>404-2 Programs for upgrading employee skills and transition assistance programs</t>
  </si>
  <si>
    <t>404-3 Percentage of employees receiving regular performance and career development reviews</t>
  </si>
  <si>
    <t>197 - 200</t>
  </si>
  <si>
    <t>GRI 405 : Diversity and Equal Opportunity - 2016</t>
  </si>
  <si>
    <t>405-1 Diversity of governance bodies and employees</t>
  </si>
  <si>
    <t>405-2 Ratio of basic salary and remuneration of women to men</t>
  </si>
  <si>
    <t>GRI 406 : Non-discrimination - 2016</t>
  </si>
  <si>
    <t>406-1 Incidents of discrimination and corrective actions taken</t>
  </si>
  <si>
    <t>GRI 407 : Freedom of Association and Collective Bargaining - 2016</t>
  </si>
  <si>
    <t>407-1 Operations and suppliers in which the right to freedom of association and collective bargaining may be at risk</t>
  </si>
  <si>
    <t>GRI 408 : Child Labor - 2016</t>
  </si>
  <si>
    <t>408-1 Operations and suppliers at significant risk for incidents of child labor</t>
  </si>
  <si>
    <t>GRI 409 :  Forced or Compulsory Labor - 2016</t>
  </si>
  <si>
    <t>409-1 Operations and suppliers at significant risk for incidents of forced or compulsory labor</t>
  </si>
  <si>
    <t>GRI 410 : Security Practices - 2016</t>
  </si>
  <si>
    <t>410-1 Security personnel trained in human rights policies or procedures</t>
  </si>
  <si>
    <t xml:space="preserve">Security personnel who have received formal training in the organization's specific human rights policies or procedures and their security implementation </t>
  </si>
  <si>
    <t>Capgemini does not employ directly security personnels. Suppliers are requested to follow the Supplier Code of Conduct including Human rigts policies</t>
  </si>
  <si>
    <t>GRI 411 : Rights of Indigenous Peoples - 2016</t>
  </si>
  <si>
    <t>411-1 Incidents of violations involving rights of indigenous peoples</t>
  </si>
  <si>
    <t>GRI 412 : Human Rights Assessment - 2016</t>
  </si>
  <si>
    <t>412-1 Operations that have been subject to human rights reviews or impact assessments</t>
  </si>
  <si>
    <t>412-2 Employee training on human rights policies or procedures</t>
  </si>
  <si>
    <t>412-3 Significant investment agreements and contracts that include human rights clauses or that underwent human rights screening</t>
  </si>
  <si>
    <t>GRI 413 : Local Communities - 2016</t>
  </si>
  <si>
    <t>413-1 Operations with local community engagement, impact assessments, and development programs</t>
  </si>
  <si>
    <t>413-2 Operations with significant actual and potential negative impacts on local communities</t>
  </si>
  <si>
    <t>GRI 414 : Supplier Social Assessment - 2016</t>
  </si>
  <si>
    <t>414-1 New suppliers that were screened using social criteria</t>
  </si>
  <si>
    <t>414-2 Negative social impacts in the supply chain and actions taken</t>
  </si>
  <si>
    <t>GRI 415 :  Public Policy - 2016</t>
  </si>
  <si>
    <t>415-1 Political contributions</t>
  </si>
  <si>
    <t>GRI 416 : Customer Health and Safety - 2016</t>
  </si>
  <si>
    <t>416-1 Assessment of the health and safety impacts of product and service categories</t>
  </si>
  <si>
    <t>Assessment of the health and safety impacts of product and service categories</t>
  </si>
  <si>
    <t>Not material for Capgemini as a BtoB IT services company</t>
  </si>
  <si>
    <t>416-2 Incidents of non-compliance concerning the health and safety impacts of products and services</t>
  </si>
  <si>
    <t>The total number of incidents of non-compliance concerning the health and safety impacts of products and services</t>
  </si>
  <si>
    <t>GRI 417 : Marketing and Labeling - 2016</t>
  </si>
  <si>
    <t>417-1 Requirements for product and service information and labeling</t>
  </si>
  <si>
    <t>Requirements for product and service information and labeling</t>
  </si>
  <si>
    <t>417-2 Incidents of non-compliance concerning product and service information and labeling</t>
  </si>
  <si>
    <t>417-3 Incidents of non-compliance concerning marketing communications</t>
  </si>
  <si>
    <t>The total number of incidents of non-compliance with regulations and/or voluntary codes regarding marketing communications, including advertising, promotion and sponsorship, is missing</t>
  </si>
  <si>
    <t>GRI 418 : Customer Privacy - 2016</t>
  </si>
  <si>
    <t>418-1 Substantiated complaints concerning breaches of customer privacy and losses of customer data</t>
  </si>
  <si>
    <t>GRI 419 : Socioeconomic Compliance - 2016</t>
  </si>
  <si>
    <t>419-1 Non-compliance with laws and regulations in the social and economic area</t>
  </si>
  <si>
    <t>United Nation Sustainable Development Goals - UN SDGs</t>
  </si>
  <si>
    <t>In 2015, the United Nations General Assembly adopted the 2030 Agenda for Sustainable Development, along with a set of 17 United Nations (UN) Sustainable Development Goals (SDGs). They provide a shared blueprint for peace and prosperity for people and the planet, now and in the future. Business plays a vital role in mobilizing and sharing knowledge, expertise, technologies, and financial resources to advance the goals.
Capgemini has committed to help achieve 11 of the 17 SDGs, as we believe that they best reflect our ability to integrate material ESG challenges in the way we do business. These goals also reflect our commitment to the ten principles of the UN Global Compact, which Capgemini first signed in 2004. 
We assessed our contribution to 169 different targets to select the 11 SDGs relevant to our business and ESG policy.</t>
  </si>
  <si>
    <t>Capgemini contribution to the UN SDGs</t>
  </si>
  <si>
    <t>SDG</t>
  </si>
  <si>
    <t>Target</t>
  </si>
  <si>
    <t>Capgemini contribution</t>
  </si>
  <si>
    <t>ENVIRONMENT</t>
  </si>
  <si>
    <r>
      <rPr>
        <b/>
        <sz val="10"/>
        <color theme="1"/>
        <rFont val="Ubuntu"/>
        <family val="2"/>
      </rPr>
      <t>Target 7.2:</t>
    </r>
    <r>
      <rPr>
        <sz val="10"/>
        <color theme="1"/>
        <rFont val="Ubuntu"/>
        <family val="2"/>
      </rPr>
      <t xml:space="preserve"> “By 2030, increase substantially the share of renewable energy in the global energy mix”</t>
    </r>
  </si>
  <si>
    <r>
      <rPr>
        <b/>
        <sz val="10"/>
        <color theme="1"/>
        <rFont val="Ubuntu"/>
        <family val="2"/>
      </rPr>
      <t xml:space="preserve">Target 9.4: </t>
    </r>
    <r>
      <rPr>
        <sz val="10"/>
        <color theme="1"/>
        <rFont val="Ubuntu"/>
        <family val="2"/>
      </rPr>
      <t>“By 2030, upgrade infrastructure and retrofit industries to make them sustainable, with increased resource-use efficiency and greater adoption of clean and environmentally sound technologies and industrial processes, all countries taking action in accordance with their respective capabilities”</t>
    </r>
  </si>
  <si>
    <r>
      <rPr>
        <b/>
        <sz val="10"/>
        <color theme="1"/>
        <rFont val="Ubuntu"/>
        <family val="2"/>
      </rPr>
      <t>Target 11.6:</t>
    </r>
    <r>
      <rPr>
        <sz val="10"/>
        <color theme="1"/>
        <rFont val="Ubuntu"/>
        <family val="2"/>
      </rPr>
      <t xml:space="preserve"> “By 2030, reduce the adverse per capita environmental impact of cities, including by paying special attention to air quality and municipal and other waste management”</t>
    </r>
  </si>
  <si>
    <r>
      <rPr>
        <b/>
        <sz val="10"/>
        <color theme="1"/>
        <rFont val="Ubuntu"/>
        <family val="2"/>
      </rPr>
      <t>Target 12.2</t>
    </r>
    <r>
      <rPr>
        <sz val="10"/>
        <color theme="1"/>
        <rFont val="Ubuntu"/>
        <family val="2"/>
      </rPr>
      <t>: “By 2030, achieve the sustainable management and efficient use of natural resources”</t>
    </r>
  </si>
  <si>
    <r>
      <rPr>
        <b/>
        <sz val="10"/>
        <color theme="1"/>
        <rFont val="Ubuntu"/>
        <family val="2"/>
      </rPr>
      <t>Target 13.3</t>
    </r>
    <r>
      <rPr>
        <sz val="10"/>
        <color theme="1"/>
        <rFont val="Ubuntu"/>
        <family val="2"/>
      </rPr>
      <t>: “Improve education, awareness-raising and human and institutional capacity on climate change mitigation, adaptation, impact reduction and early warning”</t>
    </r>
  </si>
  <si>
    <t>SOCIAL</t>
  </si>
  <si>
    <r>
      <rPr>
        <b/>
        <sz val="10"/>
        <color theme="1"/>
        <rFont val="Ubuntu"/>
        <family val="2"/>
      </rPr>
      <t>Target 3.8:</t>
    </r>
    <r>
      <rPr>
        <sz val="10"/>
        <color theme="1"/>
        <rFont val="Ubuntu"/>
        <family val="2"/>
      </rPr>
      <t xml:space="preserve"> “Achieve universal health coverage, including financial risk protection, access to quality essential healthcare services and access to safe, effective, quality and affordable essential medicines and vaccines for all”</t>
    </r>
  </si>
  <si>
    <r>
      <rPr>
        <b/>
        <sz val="10"/>
        <color theme="1"/>
        <rFont val="Ubuntu"/>
        <family val="2"/>
      </rPr>
      <t>Target 4.4:</t>
    </r>
    <r>
      <rPr>
        <sz val="10"/>
        <color theme="1"/>
        <rFont val="Ubuntu"/>
        <family val="2"/>
      </rPr>
      <t xml:space="preserve"> “By 2030, substantially increase the number of youth and adults who have relevant skills, including technical and vocational skills, for employment, decent jobs and entrepreneurship”</t>
    </r>
  </si>
  <si>
    <t>Through our Digital Literacy programs, Capgemini is committed to providing digital skills to the most excluded, while providing access to digital tools to the most disadvantaged. Our Digital Academy programs focus on providing specialized training in IT and ITES to disadvantaged populations with the aim of accelerating their social and economic independence.</t>
  </si>
  <si>
    <t>We have ensured that all our employees in more than 50 countries have equal access to the same high quality and inclusive learning opportunities through heavy investments in world-class digital learning technologies. More than just providing our people with resources to succeed, we also prioritize on-going skills development at all levels of the organization to make sure that our employees develop lifelong learning habits that will serve them well both at Capgemini and in everyday life, while ensuring their employability to meet demanding market requirements.</t>
  </si>
  <si>
    <r>
      <rPr>
        <b/>
        <sz val="10"/>
        <color theme="1"/>
        <rFont val="Ubuntu"/>
        <family val="2"/>
      </rPr>
      <t>Target 5.1:</t>
    </r>
    <r>
      <rPr>
        <sz val="10"/>
        <color theme="1"/>
        <rFont val="Ubuntu"/>
        <family val="2"/>
      </rPr>
      <t xml:space="preserve"> “End all forms of discrimination against all women and girls everywhere” </t>
    </r>
    <r>
      <rPr>
        <b/>
        <sz val="10"/>
        <color theme="1"/>
        <rFont val="Ubuntu"/>
        <family val="2"/>
      </rPr>
      <t>Target 5.5:</t>
    </r>
    <r>
      <rPr>
        <sz val="10"/>
        <color theme="1"/>
        <rFont val="Ubuntu"/>
        <family val="2"/>
      </rPr>
      <t xml:space="preserve"> “Ensure women’s full and effective participation and equal opportunities for leadership at all levels of decision-making in political, economic and public life”</t>
    </r>
  </si>
  <si>
    <r>
      <rPr>
        <b/>
        <sz val="10"/>
        <color theme="1"/>
        <rFont val="Ubuntu"/>
        <family val="2"/>
      </rPr>
      <t>Target 5.b:</t>
    </r>
    <r>
      <rPr>
        <sz val="10"/>
        <color theme="1"/>
        <rFont val="Ubuntu"/>
        <family val="2"/>
      </rPr>
      <t xml:space="preserve"> “Enhance the use of technology, in particular information and communications technology, to promote the empowerment of women.”</t>
    </r>
  </si>
  <si>
    <r>
      <rPr>
        <b/>
        <sz val="10"/>
        <color theme="1"/>
        <rFont val="Ubuntu"/>
        <family val="2"/>
      </rPr>
      <t>Target 8.5:</t>
    </r>
    <r>
      <rPr>
        <sz val="10"/>
        <color theme="1"/>
        <rFont val="Ubuntu"/>
        <family val="2"/>
      </rPr>
      <t xml:space="preserve"> “By 2030, achieve full and productive employment and decent work for all women and men, including for young people and persons with disabilities, and equal pay for work of equal value”</t>
    </r>
  </si>
  <si>
    <r>
      <rPr>
        <b/>
        <sz val="10"/>
        <color theme="1"/>
        <rFont val="Ubuntu"/>
        <family val="2"/>
      </rPr>
      <t>Target 8.6:</t>
    </r>
    <r>
      <rPr>
        <sz val="10"/>
        <color theme="1"/>
        <rFont val="Ubuntu"/>
        <family val="2"/>
      </rPr>
      <t xml:space="preserve"> “By 2020, substantially reduce the proportion of youth not in employment, education or training”</t>
    </r>
  </si>
  <si>
    <r>
      <rPr>
        <b/>
        <sz val="10"/>
        <color theme="1"/>
        <rFont val="Ubuntu"/>
        <family val="2"/>
      </rPr>
      <t>Target 8.7:</t>
    </r>
    <r>
      <rPr>
        <sz val="10"/>
        <color theme="1"/>
        <rFont val="Ubuntu"/>
        <family val="2"/>
      </rPr>
      <t xml:space="preserve">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Target </t>
    </r>
    <r>
      <rPr>
        <b/>
        <sz val="10"/>
        <color theme="1"/>
        <rFont val="Ubuntu"/>
        <family val="2"/>
      </rPr>
      <t>8.8:</t>
    </r>
    <r>
      <rPr>
        <sz val="10"/>
        <color theme="1"/>
        <rFont val="Ubuntu"/>
        <family val="2"/>
      </rPr>
      <t xml:space="preserve"> “Protect labour rights and promote safe and secure working environments for all workers, including migrant workers, in particular women migrants, and those in precarious employment”</t>
    </r>
  </si>
  <si>
    <r>
      <rPr>
        <b/>
        <sz val="10"/>
        <color theme="1"/>
        <rFont val="Ubuntu"/>
        <family val="2"/>
      </rPr>
      <t>Target 10.2:</t>
    </r>
    <r>
      <rPr>
        <sz val="10"/>
        <color theme="1"/>
        <rFont val="Ubuntu"/>
        <family val="2"/>
      </rPr>
      <t xml:space="preserve"> “By 2030, empower and promote the social, economic and political inclusion of all, irrespective of age, sex, disability, race, ethnicity, origin, religion or economic or other status”</t>
    </r>
  </si>
  <si>
    <t>GOVERNANCE</t>
  </si>
  <si>
    <r>
      <rPr>
        <b/>
        <sz val="10"/>
        <color theme="1"/>
        <rFont val="Ubuntu"/>
        <family val="2"/>
      </rPr>
      <t>Target 16.5:</t>
    </r>
    <r>
      <rPr>
        <sz val="10"/>
        <color theme="1"/>
        <rFont val="Ubuntu"/>
        <family val="2"/>
      </rPr>
      <t xml:space="preserve"> “Substantially reduce corruption and bribery in all their forms”</t>
    </r>
  </si>
  <si>
    <r>
      <rPr>
        <b/>
        <sz val="10"/>
        <color theme="1"/>
        <rFont val="Ubuntu"/>
        <family val="2"/>
      </rPr>
      <t>Target 16.b:</t>
    </r>
    <r>
      <rPr>
        <sz val="10"/>
        <color theme="1"/>
        <rFont val="Ubuntu"/>
        <family val="2"/>
      </rPr>
      <t xml:space="preserve"> “Promote and enforce non-discriminatory laws and policies for sustainable development”</t>
    </r>
  </si>
  <si>
    <t>Task Force on Climate-related Financial Disclosures - TCFD</t>
  </si>
  <si>
    <t>We became a signatory to the Taskforce for Climate‐related Financial Disclosures (TCFD), supporting actions to build resilient solutions to climate change through climate‐related financial disclosures.
In line with the recommendations of the Taskforce on Climate Related Financial Disclosures (TCFD), we consider the potential impacts of climate change on our business and ensure we have a strong and resilient strategy to respond to these. 
Although the diverse and agile nature of our business, serving a wide range of sectors with a varied portfolio of services, gives us some protection from the most disruptive transitional impacts of climate change, it is nonetheless essential that we understand and are ready to respond to potential climate risks and opportunities across our whole value chain. 
We have been assessing our climate risks for over a decade, but have significantly evolved this process in the last three years, increasing our focus on transition risks and launching a TCFD-aligned risk identification process at both a country and global level.</t>
  </si>
  <si>
    <t xml:space="preserve">TCFD reference </t>
  </si>
  <si>
    <t>Thematic areas</t>
  </si>
  <si>
    <t>Strategy</t>
  </si>
  <si>
    <t>Risk Management</t>
  </si>
  <si>
    <t>Metrics &amp; targets</t>
  </si>
  <si>
    <t>ESG Ratings, Awards &amp; Indexes</t>
  </si>
  <si>
    <t xml:space="preserve">Capgemini’ ESG strategy and performance get an international recognition through many awards and ratings. The Group is also a component of many ESG stock indexes. </t>
  </si>
  <si>
    <t>ESG Ratings &amp; Awards</t>
  </si>
  <si>
    <t>MSCI</t>
  </si>
  <si>
    <t>The MSCI ESG rating is designed to measure a company’s resilience to long-term industry material environmental, social and governance (ESG) risks. Ratings range from leader (AAA, AA), average (A, BBB, BB) to laggard (B, CCC).</t>
  </si>
  <si>
    <t>N vs N-1</t>
  </si>
  <si>
    <t>Last rating period industry average</t>
  </si>
  <si>
    <t>Rating</t>
  </si>
  <si>
    <t>AA</t>
  </si>
  <si>
    <t>A</t>
  </si>
  <si>
    <t>CDP Climate</t>
  </si>
  <si>
    <t>The Carbon Disclosure Project (CDP ) is widely used by companies as well as cities, states and regions and recognized as a key global environmental disclosure system. It is considered as one of the richest and comprehensive dataset, tracking progress towards building a sustainable economy for people and planet. CDP’s climate questionnaire is fully aligned with the TCFD recommendations.</t>
  </si>
  <si>
    <t>A-</t>
  </si>
  <si>
    <t>CDP Supplier Engagement</t>
  </si>
  <si>
    <t>CDP's annual Supplier Engagement Rating (SER) evaluates corporate supply chain engagement on climate issues. The highest-rated companies are celebrated in the Supplier Engagement Rating Leaderboard.</t>
  </si>
  <si>
    <t>Leaderboard</t>
  </si>
  <si>
    <t>Ethisphere World's Most Ethical Companies</t>
  </si>
  <si>
    <t>The assessment recognizes companies that have demonstrated a commitment to ethical business practices through programs that positively impact employees, communities, and broader stakeholders, and contribute to sustainable and profitable long-term business performance. According to the Ethisphere, The World’s Most Ethical Companies historically outperform their peers and competitors financially, demonstrating a tangible ROI for doing the right thing.</t>
  </si>
  <si>
    <t>Award</t>
  </si>
  <si>
    <t>World's Most Ethical Companies</t>
  </si>
  <si>
    <t>N/A</t>
  </si>
  <si>
    <t>EcoVadis</t>
  </si>
  <si>
    <t>EcoVadis is a worldwide trusted provider of business sustainability/ESG ratings for global supply chains. Global supply chains, financial institutions, and public organizations rely on EcoVadis to monitor and improve the sustainability performance of their business and trading partners. It covers four dimensions: environment, labor and human rights, sustainable procurement and ethics.</t>
  </si>
  <si>
    <t>Position</t>
  </si>
  <si>
    <t>99th percentile</t>
  </si>
  <si>
    <t>Platinum</t>
  </si>
  <si>
    <t>ISS ESG</t>
  </si>
  <si>
    <t>In ISS ESG Corporate Performance Index, companies are rated, from D- to A+, on their sustainability performance on an absolute best-in-class basis. A Prime status is awarded to companies with an ESG performance above the sector-specific Prime threshold, which means that they fulfil ambitious absolute performance requirements.</t>
  </si>
  <si>
    <t>Top 2%</t>
  </si>
  <si>
    <t>1st decile</t>
  </si>
  <si>
    <t>Prime status</t>
  </si>
  <si>
    <t>B-</t>
  </si>
  <si>
    <t>B</t>
  </si>
  <si>
    <t>S&amp;P Global - Sustainability Yearbook</t>
  </si>
  <si>
    <t>The S&amp;P Global Sustainability Yearbook is a worldwide reference published annually at the beginning of the new year, containing an overview of the results of the organization's annual CSA of the previous calendar year and highlighting leading companies and driving forces for sustainability for each analyzed industry.</t>
  </si>
  <si>
    <t>Sustainability Yearbook Top 15%</t>
  </si>
  <si>
    <t>Sustainability Yearbook Top 10%</t>
  </si>
  <si>
    <t>Sustainalytics ESG Performance</t>
  </si>
  <si>
    <t>The rating offers clear insights into company-level ESG risk by measuring the size of an organization's unmanaged ESG risk. This is measured by a unique set of material ESG issues, so it only considers issues which have a potentially substantial impact on the company's economic value.</t>
  </si>
  <si>
    <t>Last rating period industry avearge</t>
  </si>
  <si>
    <t>Rank among industry peers</t>
  </si>
  <si>
    <t>9/1085</t>
  </si>
  <si>
    <t>Sustainalytics - ESG risks*</t>
  </si>
  <si>
    <t>10.2 / Low risk</t>
  </si>
  <si>
    <t>10.0 / Low risk</t>
  </si>
  <si>
    <t>10.7 / Low risk</t>
  </si>
  <si>
    <t>*Sustainalytics scores methodology goes from 0 as the best score possible to 100 as the worst score possible</t>
  </si>
  <si>
    <t>Stonewall - Top Global Employer</t>
  </si>
  <si>
    <t>The Employers List, which showcases the best international employers for LGBTQ+ professionals, is compiled from submissions made to Stonewall’s Global Workplace Equality Index - a benchmarking tool to enable organisations to create LGBTQ+ inclusive workplaces. Companies awarded with Gold, Silver and Bronze levels are recognized organisations for steps taken to advance LGBT equality across their global locations over the last 12 months.</t>
  </si>
  <si>
    <t>Silver Level</t>
  </si>
  <si>
    <t>Gold Level</t>
  </si>
  <si>
    <t>EDGE</t>
  </si>
  <si>
    <t>EDGE Certification involves a rigorous third-party review of representation across the pipeline, pay equity, effectiveness of policies and practices, and inclusiveness of an organization’s culture. An EDGEplus certification further recognizes its commitment to analyzing intersectional issues between gender and one or several of the following additional dimensions: gender identity, race/ethnicity, LGBTQI+, working with a disability, nationality, and age. 
It remains valid for a period of two years.</t>
  </si>
  <si>
    <t xml:space="preserve"> Global Edge Plus certification</t>
  </si>
  <si>
    <t>Global Edge Plus certification</t>
  </si>
  <si>
    <t>ESG Indexes</t>
  </si>
  <si>
    <t>Euronext</t>
  </si>
  <si>
    <t>CAC 40 ESG Index</t>
  </si>
  <si>
    <t>Included</t>
  </si>
  <si>
    <t>=</t>
  </si>
  <si>
    <t>CAC SBT 1.5° Index</t>
  </si>
  <si>
    <t>Dow Jones Sustainability Index</t>
  </si>
  <si>
    <t>The Dow Jones Sustainability World Index (or DJSI World) represents the top 10% of the biggest 2,500 companies in the S&amp;P Global Broad Market Index based on long-term environmental, social, and governance criteria. The Corporate Sustainability Assessment (CSA) is one of the most comprehensive assessment both in terms of breadth and depth, across governance, economic, environmental and social dimensions.</t>
  </si>
  <si>
    <t>Y-to-Y evolution</t>
  </si>
  <si>
    <t>S&amp;P Global ESG Score (Corporate Sustainability Assessment)</t>
  </si>
  <si>
    <t>DJSI</t>
  </si>
  <si>
    <t>DJSI Europe</t>
  </si>
  <si>
    <t>FTSE4Good</t>
  </si>
  <si>
    <t xml:space="preserve">The FTSE4Good Index is designed to measure the performance of companies demonstrating specific Environmental, Social and Governance (ESG) practices. </t>
  </si>
  <si>
    <t>FTSE4Good Index</t>
  </si>
  <si>
    <t>Bloomberg Gender Equality Index</t>
  </si>
  <si>
    <t>Bloomberg’s GEI index measures gender equality across five pillars: female leadership and talent pipeline, equal pay and gender pay parity, inclusive culture, anti-sexual harassment policies, and pro-women brand.</t>
  </si>
  <si>
    <t>Bloomberg Gender equality Index</t>
  </si>
  <si>
    <t>Standard Ethics</t>
  </si>
  <si>
    <t>The purpose of the Standard Ethics French Index is to measure, over time, the stock market's confidence concerning OECD, EU and UN voluntary guidelines and indications on Sustainability and Corporate Governance. The Index consituents are the 40 major French listed companies. The methodological approach of Standard Ethics is based on a scale comprising 9 letter grades: from EEE; EEE-; EE+; EE; EE-; E+; E; E-; F; where "EEE" stands for ‘above average’; "EE" for ‘average’; and "E" for ‘below average’.</t>
  </si>
  <si>
    <t>EEE-
1st / 40</t>
  </si>
  <si>
    <t>STANDARD ETHICS FRENCH INDEX</t>
  </si>
  <si>
    <t>Solactive</t>
  </si>
  <si>
    <t>Solactive is a Germany-based index. The Solactive Europe Corporate Social responsibility Index is a representation of European securities that are screened in the field of Corporate Social Responsibility. This includes the following aspects: human rights, human capital, environmental social impact, market ethics and corporate governance.</t>
  </si>
  <si>
    <t>Solactive Europe CSR Index</t>
  </si>
  <si>
    <t>Equileap indices include Equileap brand indices as well as indices powered by Equileap data. They cover US, North America, Europe, Global and Top 100 indices. Components are selected based on an in-depth gender screening, standard liquidity criteria and an ESG screening.</t>
  </si>
  <si>
    <t>Gender Equality France 40 Index</t>
  </si>
  <si>
    <t>Links &amp; key documents</t>
  </si>
  <si>
    <t>Awards and Rankings</t>
  </si>
  <si>
    <t>ESG Database</t>
  </si>
  <si>
    <t>Topic</t>
  </si>
  <si>
    <t>Subtopic</t>
  </si>
  <si>
    <t>Units</t>
  </si>
  <si>
    <t>CONCAT</t>
  </si>
  <si>
    <t>GOVSUPP009</t>
  </si>
  <si>
    <t>ENV</t>
  </si>
  <si>
    <t>CORR</t>
  </si>
  <si>
    <t>GOV</t>
  </si>
  <si>
    <t>BUSI</t>
  </si>
  <si>
    <t>GRO</t>
  </si>
  <si>
    <t>GROUP PRESENTATION</t>
  </si>
  <si>
    <t>COMM</t>
  </si>
  <si>
    <t>SOC</t>
  </si>
  <si>
    <t>COMP</t>
  </si>
  <si>
    <t>CYBE</t>
  </si>
  <si>
    <t>DATA</t>
  </si>
  <si>
    <t>DIVE</t>
  </si>
  <si>
    <t>ECON</t>
  </si>
  <si>
    <t>EMIS</t>
  </si>
  <si>
    <t>ENER</t>
  </si>
  <si>
    <t>ENVI</t>
  </si>
  <si>
    <t>ETHI</t>
  </si>
  <si>
    <t>LABO</t>
  </si>
  <si>
    <t>ORGA</t>
  </si>
  <si>
    <t>PEOP</t>
  </si>
  <si>
    <t>RECR</t>
  </si>
  <si>
    <t>SKIL</t>
  </si>
  <si>
    <t>SUPP</t>
  </si>
  <si>
    <t>TAXE</t>
  </si>
  <si>
    <t>TAXO</t>
  </si>
  <si>
    <t>WAST</t>
  </si>
  <si>
    <t>WATE</t>
  </si>
  <si>
    <t>WELL</t>
  </si>
  <si>
    <t>WORK</t>
  </si>
  <si>
    <t>The CAC 40 ESG index combines measurement of economic performance with Environmental, Social and Governance impacts, in line with the French SRI label and the UN Global Compact principles. The CAC SBT 1.5°, solely comprises companies within the SBF 120 Index that have emission reduction targets approved to be in line with the 1.5° goal of the Paris Agreement.</t>
  </si>
  <si>
    <t>2024</t>
  </si>
  <si>
    <t>E1-3_03</t>
  </si>
  <si>
    <t>Achieved GHG emission reductions</t>
  </si>
  <si>
    <t>E1-5_02</t>
  </si>
  <si>
    <t>Total energy consumption from fossil sources</t>
  </si>
  <si>
    <t>E1-5_02 a</t>
  </si>
  <si>
    <t>a. LPG, diesel and gas oil (crude oil and petroleum products)</t>
  </si>
  <si>
    <t>E1-5_03</t>
  </si>
  <si>
    <t>Total energy consumption from nuclear sources</t>
  </si>
  <si>
    <t>E1-5_06</t>
  </si>
  <si>
    <t>a. Fuel consumption for renewable sources including biomass, biogas</t>
  </si>
  <si>
    <t>E1-5_07</t>
  </si>
  <si>
    <t>b. Purchased electricity from renewable sources</t>
  </si>
  <si>
    <t>E1-5_08</t>
  </si>
  <si>
    <t>c. Consumption of self-generated renewable electricity</t>
  </si>
  <si>
    <t>Renewable electricity production</t>
  </si>
  <si>
    <t>E1-5_16</t>
  </si>
  <si>
    <t>Non-renewable electricity production</t>
  </si>
  <si>
    <t>E3-4_02</t>
  </si>
  <si>
    <t>Total water consumption in areas at water risk, including areas of high-water stress</t>
  </si>
  <si>
    <t>E3-4_11</t>
  </si>
  <si>
    <t>E5-5_08g</t>
  </si>
  <si>
    <t>E5-5_09e</t>
  </si>
  <si>
    <t>E5-5_09h</t>
  </si>
  <si>
    <t>E5-5_09i</t>
  </si>
  <si>
    <t>E5-5_10</t>
  </si>
  <si>
    <t>E5-5_11</t>
  </si>
  <si>
    <t>3 Fuel and energy-related Activities (not included in Scope1 or Scope 2)</t>
  </si>
  <si>
    <t>Europe, Middle East &amp; Africa</t>
  </si>
  <si>
    <t>Electric vehicles (including electric plug-in hybrids)</t>
  </si>
  <si>
    <t>ENVEMIS032a</t>
  </si>
  <si>
    <t>Electric vehicles (excluding electric plug-in hybrids)</t>
  </si>
  <si>
    <t>ENVEMIS047</t>
  </si>
  <si>
    <t>ENVEMIS049</t>
  </si>
  <si>
    <t>e. Purchased cooling from non-renewable sources</t>
  </si>
  <si>
    <t>d. Purchased heating from non-renewable sources</t>
  </si>
  <si>
    <t>b. Natural gas</t>
  </si>
  <si>
    <t>c. Purchased electricity from fossil sources</t>
  </si>
  <si>
    <t>% of electricity from renewable sources</t>
  </si>
  <si>
    <t>Total energy consumption from renewable sources</t>
  </si>
  <si>
    <t>ENVWAST012</t>
  </si>
  <si>
    <t>G1-3_07</t>
  </si>
  <si>
    <t>G1-4_01</t>
  </si>
  <si>
    <t>Number of convictions for violation of anti-corruption and anti- bribery laws</t>
  </si>
  <si>
    <t>G1-4_02</t>
  </si>
  <si>
    <t>Amount of fines for violation of anti-corruption and anti- bribery laws</t>
  </si>
  <si>
    <t>Number of substantiated complaints concerning customer privacy and/or loss of customer data</t>
  </si>
  <si>
    <t>Number of requests for user personal information from law enforcement agencies</t>
  </si>
  <si>
    <t>Number of requests for user personal information from public authorities</t>
  </si>
  <si>
    <t>Number of users whose personal information was requested by law enforcement agencies</t>
  </si>
  <si>
    <t>Purchase amount with suppliers who have committed to our ESG standards (committed to the Capgemini’s Supplier Standards of Conduct or equivalent commitment) over the total purchase amount of the reporting year (%)</t>
  </si>
  <si>
    <t>S1-12_01</t>
  </si>
  <si>
    <t>S1-14_02</t>
  </si>
  <si>
    <t>Total number of fatalities as a result of work-related injuries and work-related ill health</t>
  </si>
  <si>
    <t>S1-14_02a</t>
  </si>
  <si>
    <t>Number of fatalities in own workforce as a result of work-related injuries</t>
  </si>
  <si>
    <t>S1-14_02b</t>
  </si>
  <si>
    <t>Number of fatalities in own workforce as a result of work-related ill health</t>
  </si>
  <si>
    <t>S1-14_04</t>
  </si>
  <si>
    <t>Number of recordable work-related accidents for own workforce</t>
  </si>
  <si>
    <t>S1-14_05</t>
  </si>
  <si>
    <t>Rate of recordable work-related accidents for own workforce</t>
  </si>
  <si>
    <t>S1-17_02</t>
  </si>
  <si>
    <t>Number of discrimination incidents, including harassment</t>
  </si>
  <si>
    <t>S1-17_05</t>
  </si>
  <si>
    <t>Total amount of fines, penalties, and compensation for damages as a result of the incidents &amp; complaints disclosed above (in M€)</t>
  </si>
  <si>
    <t>S1-6_06</t>
  </si>
  <si>
    <t>S1-6_09-B</t>
  </si>
  <si>
    <t>S1-6_09-C</t>
  </si>
  <si>
    <t>S1-7_01</t>
  </si>
  <si>
    <t>S1-8_02</t>
  </si>
  <si>
    <t>80-100%</t>
  </si>
  <si>
    <t>S1-8_06</t>
  </si>
  <si>
    <t>(&lt;30 years old)</t>
  </si>
  <si>
    <t>(&gt;=30; &lt;50 years old)</t>
  </si>
  <si>
    <t>(&gt;=50 years old)</t>
  </si>
  <si>
    <t>Average number of learning hours per employee</t>
  </si>
  <si>
    <t>&gt;=50 years old</t>
  </si>
  <si>
    <t>E1-</t>
  </si>
  <si>
    <t>E2-</t>
  </si>
  <si>
    <t>E3-</t>
  </si>
  <si>
    <t>E4-</t>
  </si>
  <si>
    <t>E5-</t>
  </si>
  <si>
    <t>S1-</t>
  </si>
  <si>
    <t>S2-</t>
  </si>
  <si>
    <t>S3-</t>
  </si>
  <si>
    <t>S4-</t>
  </si>
  <si>
    <t>E1-1</t>
  </si>
  <si>
    <t>E1-2</t>
  </si>
  <si>
    <t>E1-3</t>
  </si>
  <si>
    <t>E1-4</t>
  </si>
  <si>
    <t>E1-5</t>
  </si>
  <si>
    <t>E1-6</t>
  </si>
  <si>
    <t>E1-7</t>
  </si>
  <si>
    <t>E3-1</t>
  </si>
  <si>
    <t>E3-2</t>
  </si>
  <si>
    <t>E3-3</t>
  </si>
  <si>
    <t>E3-4</t>
  </si>
  <si>
    <t>E5-1</t>
  </si>
  <si>
    <t>E5-2</t>
  </si>
  <si>
    <t>E5-3</t>
  </si>
  <si>
    <t>E5-4</t>
  </si>
  <si>
    <t>E5-5</t>
  </si>
  <si>
    <t>G1-3</t>
  </si>
  <si>
    <t>G1-4</t>
  </si>
  <si>
    <t>S1-6</t>
  </si>
  <si>
    <t>S1-7</t>
  </si>
  <si>
    <t>S1-8</t>
  </si>
  <si>
    <t>S1-9</t>
  </si>
  <si>
    <t>S1-10</t>
  </si>
  <si>
    <t>S1-11</t>
  </si>
  <si>
    <t>S1-12</t>
  </si>
  <si>
    <t>S1-13</t>
  </si>
  <si>
    <t>S1-14</t>
  </si>
  <si>
    <t>Actions and resources related to water and marine resources</t>
  </si>
  <si>
    <t>Targets related to water and marine resources</t>
  </si>
  <si>
    <t>Water consumption</t>
  </si>
  <si>
    <t>Policies related to resource use and circular economy</t>
  </si>
  <si>
    <t>Actions and resources related to resource use and circular economy</t>
  </si>
  <si>
    <t>Targets related to resource use and circular economy</t>
  </si>
  <si>
    <t>Resource inflows</t>
  </si>
  <si>
    <t>Resource outflows</t>
  </si>
  <si>
    <t>Characteristics of the Undertaking’s Employees</t>
  </si>
  <si>
    <t>Collective bargaining coverage and social dialogue</t>
  </si>
  <si>
    <t>Diversity metrics</t>
  </si>
  <si>
    <t>Social protection</t>
  </si>
  <si>
    <t>Persons with disabilities</t>
  </si>
  <si>
    <t>Climate change mitigation</t>
  </si>
  <si>
    <t>Climate change mitigation and adaptation</t>
  </si>
  <si>
    <t>Climate change policies</t>
  </si>
  <si>
    <t>GHG emissions</t>
  </si>
  <si>
    <t>Water and marine resources</t>
  </si>
  <si>
    <t>Prevention and detection of corruption and bribery</t>
  </si>
  <si>
    <t>Confirmed incidents of corruption or bribery</t>
  </si>
  <si>
    <t>Data privacy &amp; freedom of expression</t>
  </si>
  <si>
    <t>Business conduct</t>
  </si>
  <si>
    <t>Communities &amp; societal impact</t>
  </si>
  <si>
    <t>Compensation &amp; benefits</t>
  </si>
  <si>
    <t>Diversity &amp; equal opportunity</t>
  </si>
  <si>
    <t>Economic performance</t>
  </si>
  <si>
    <t>Ethics, integrity &amp; talent attraction</t>
  </si>
  <si>
    <t>Organization</t>
  </si>
  <si>
    <t>People engagement</t>
  </si>
  <si>
    <t>Recruitement &amp; talent attraction</t>
  </si>
  <si>
    <t>Skills &amp; career development</t>
  </si>
  <si>
    <t>Supply chain</t>
  </si>
  <si>
    <t>Taxes</t>
  </si>
  <si>
    <t>Taxonomy</t>
  </si>
  <si>
    <t>Well-being, satefy &amp; security</t>
  </si>
  <si>
    <t>Workforce</t>
  </si>
  <si>
    <t>Adequate wages</t>
  </si>
  <si>
    <t>GHG removals/ mitigation</t>
  </si>
  <si>
    <t>G1-</t>
  </si>
  <si>
    <t>E1-G</t>
  </si>
  <si>
    <t>Env Governance</t>
  </si>
  <si>
    <t>S1-6_01</t>
  </si>
  <si>
    <t>Total Scope 2 - Market based</t>
  </si>
  <si>
    <t>1. Purchased goods and services</t>
  </si>
  <si>
    <t>Sub category - Data Centers (Third party managed)</t>
  </si>
  <si>
    <t>5 - Waste generated in operations</t>
  </si>
  <si>
    <t>6. Business Travel (incl. company car travel)</t>
  </si>
  <si>
    <t>7. Employee commuting (including working from home emissions)</t>
  </si>
  <si>
    <t>% of electricity in MWh obtained through renewable PPA</t>
  </si>
  <si>
    <t>% of electricity in MWh obtained through renewable contracts bundled with energy attribute certificates</t>
  </si>
  <si>
    <t>% of electricity in MWh associated with unbundled renewable energy attribute certificates</t>
  </si>
  <si>
    <t>Data centers</t>
  </si>
  <si>
    <t>(leased and owned)</t>
  </si>
  <si>
    <t>Offices</t>
  </si>
  <si>
    <t xml:space="preserve">Total energy consumption related to own operations </t>
  </si>
  <si>
    <t xml:space="preserve">Total Energy Use- Data centers (Third party managed) </t>
  </si>
  <si>
    <t>Energy consumption from non-renewable and renewable sources</t>
  </si>
  <si>
    <t>E1-5_17</t>
  </si>
  <si>
    <t>√ Data identified in these tables by a √ has been reviewed by Forvis Mazars with a reasonable level of assurance.</t>
  </si>
  <si>
    <t>Following the double materiality assessment update, our material impacts, risks and opportunities can be aggregated into 15 macro sustainability matters as summarized below.</t>
  </si>
  <si>
    <r>
      <t xml:space="preserve">Average number of employees </t>
    </r>
    <r>
      <rPr>
        <b/>
        <vertAlign val="superscript"/>
        <sz val="10"/>
        <color theme="1"/>
        <rFont val="Ubuntu"/>
        <family val="2"/>
      </rPr>
      <t>(1)</t>
    </r>
  </si>
  <si>
    <t>Average number of employees (1)</t>
  </si>
  <si>
    <t>including France</t>
  </si>
  <si>
    <t>including India</t>
  </si>
  <si>
    <r>
      <t>Average number of employees</t>
    </r>
    <r>
      <rPr>
        <vertAlign val="superscript"/>
        <sz val="10"/>
        <color theme="1"/>
        <rFont val="Ubuntu"/>
        <family val="2"/>
      </rPr>
      <t xml:space="preserve"> (1)</t>
    </r>
  </si>
  <si>
    <r>
      <t xml:space="preserve">Average number of employees </t>
    </r>
    <r>
      <rPr>
        <i/>
        <vertAlign val="superscript"/>
        <sz val="10"/>
        <color theme="0" tint="-0.499984740745262"/>
        <rFont val="Ubuntu"/>
        <family val="2"/>
      </rPr>
      <t>(1)</t>
    </r>
  </si>
  <si>
    <r>
      <t xml:space="preserve">Average number of employees </t>
    </r>
    <r>
      <rPr>
        <vertAlign val="superscript"/>
        <sz val="10"/>
        <color theme="1"/>
        <rFont val="Ubuntu"/>
        <family val="2"/>
      </rPr>
      <t>(1)</t>
    </r>
  </si>
  <si>
    <t>Temporary employees</t>
  </si>
  <si>
    <t xml:space="preserve">Number of temporary employees (women at December 31st) </t>
  </si>
  <si>
    <t xml:space="preserve">Number of temporary employees (Men at December 31st) </t>
  </si>
  <si>
    <t xml:space="preserve">Number of temporary employees (total at December 31st) </t>
  </si>
  <si>
    <t>Non-guaranteed hours employees</t>
  </si>
  <si>
    <t xml:space="preserve">Number of non-garanteed hours employees (total at December 31st) </t>
  </si>
  <si>
    <t>Health &amp; Safety Policy</t>
  </si>
  <si>
    <t>Our transition roadmap in 10-point plan</t>
  </si>
  <si>
    <t>Total non-hazardous waste directed to disposal</t>
  </si>
  <si>
    <t>Non hazardous waste</t>
  </si>
  <si>
    <t>Total non-hazardous waste</t>
  </si>
  <si>
    <t>% of non-recycled waste</t>
  </si>
  <si>
    <t>Performance reviews</t>
  </si>
  <si>
    <t>% of employees having participated in regular performance and career development reviews</t>
  </si>
  <si>
    <t>Health and safety</t>
  </si>
  <si>
    <t>Characteristics of non-employee workers in the undertaking’s own workforce</t>
  </si>
  <si>
    <t>Training and Skills Development</t>
  </si>
  <si>
    <t>S1-15</t>
  </si>
  <si>
    <t>Work-life balance</t>
  </si>
  <si>
    <t>S1-16</t>
  </si>
  <si>
    <t>Remuneration</t>
  </si>
  <si>
    <t>Incidents, complaints and severe human rights impacts</t>
  </si>
  <si>
    <t>S1-17</t>
  </si>
  <si>
    <t>Non recycled waste</t>
  </si>
  <si>
    <t xml:space="preserve">Learning hours </t>
  </si>
  <si>
    <t xml:space="preserve">Scope: Capgemini group - subject to legal restrictions on collection of data
</t>
  </si>
  <si>
    <t>Work related accidents</t>
  </si>
  <si>
    <t>Work related injuries and fatalities</t>
  </si>
  <si>
    <t>Employees covered by bargaining agreement &amp; social dialogue</t>
  </si>
  <si>
    <t>€</t>
  </si>
  <si>
    <t>Number of human rights complaints filed through channels for people in own workforce to raise concerns</t>
  </si>
  <si>
    <t>Human rights complaints filed through channels  (excluding those already reported in  above)</t>
  </si>
  <si>
    <t>Total amount of fines, penalties, and compensations</t>
  </si>
  <si>
    <t>% of functions-at-risk covered by anti-corruption training programs</t>
  </si>
  <si>
    <t>Incidents of corruption</t>
  </si>
  <si>
    <t>GOVBUSI008</t>
  </si>
  <si>
    <t>GOVBUSI009</t>
  </si>
  <si>
    <t xml:space="preserve">Amount of fines paid as a result of anti-competitive behaviors and violations of anti-trust and monopoly legislation </t>
  </si>
  <si>
    <t>Number of convictions during the reporting period associated with anti-competitive behaviors and violations of anti-trust and monopoly legislation</t>
  </si>
  <si>
    <t>Non-employees in own workforce 
at December 31st</t>
  </si>
  <si>
    <t>Training and skills development</t>
  </si>
  <si>
    <t>URD
Section 4.3.3.3</t>
  </si>
  <si>
    <t>URD
Section 4.10.2.1</t>
  </si>
  <si>
    <t>URD 
Section  4.10.5.1</t>
  </si>
  <si>
    <t>Section 4.9</t>
  </si>
  <si>
    <t>Section 4.9.2</t>
  </si>
  <si>
    <t>Average Completed Learning Hours per headcount, including learning in the flow of work</t>
  </si>
  <si>
    <t>H&amp;S Management systems</t>
  </si>
  <si>
    <t>% of travels to medium and high-risk countries for which a dedicated prevention process was completed by traveling employees</t>
  </si>
  <si>
    <t xml:space="preserve">Travels and prevention process </t>
  </si>
  <si>
    <t>Social dialogue and collective bargaining</t>
  </si>
  <si>
    <t>S1-14_01</t>
  </si>
  <si>
    <t>% of total employees covered by collective bargaining agreements</t>
  </si>
  <si>
    <t>% of headcount, at December 31st, covered by I H&amp;S Management system</t>
  </si>
  <si>
    <t>Fines and convictions</t>
  </si>
  <si>
    <t>Suppliers engagement</t>
  </si>
  <si>
    <t>Number of requests from individuals or organizations, exercising their data protection related rights</t>
  </si>
  <si>
    <t>Sustainability Yearbook Member</t>
  </si>
  <si>
    <t>7.6/ Negligible risk</t>
  </si>
  <si>
    <t>3/955</t>
  </si>
  <si>
    <t xml:space="preserve">Euronext </t>
  </si>
  <si>
    <t>Euronext Sustainable Europe 120 Index</t>
  </si>
  <si>
    <t>Euronext indices are composed of the 120 highest ranking companies which are selected according to their overall Equitics score. The index is Non-Market capitalisation weighted, weighting are based on the overall Equitics scores.</t>
  </si>
  <si>
    <t>Euronext Equileap Index</t>
  </si>
  <si>
    <t>Global Edge Plus  &amp; Edge move certification</t>
  </si>
  <si>
    <t/>
  </si>
  <si>
    <t>11, rue de Tilsitt 75017 | Paris</t>
  </si>
  <si>
    <t>The double materiality</t>
  </si>
  <si>
    <t>Our value chain comprises actors both upstream and downstream as described below. The actors upstream, such as our business partners and our financial community stakeholders, provide us with products or services that are used by the Group's entities in the developing services delivered to our clients and their own customers or end-users (downstream actors). In our operations we also interact with public authorities and civil society.</t>
  </si>
  <si>
    <t>Capgemini’s success is built upon its ability to establish trusting relationships with the stakeholders in its value chain. We establish this communication with our stakeholders on three levels: at Group level, at the level of our local entities, but also at the level of each employee. Capgemini has defined and developed an ad hoc interaction  method with players in each of the five categories comprising our value chain.</t>
  </si>
  <si>
    <t>SBM-1_06</t>
  </si>
  <si>
    <t>Inclusion</t>
  </si>
  <si>
    <t>SBM</t>
  </si>
  <si>
    <t>SBM-1</t>
  </si>
  <si>
    <t>GOV-1</t>
  </si>
  <si>
    <t>GOV-</t>
  </si>
  <si>
    <t>Governance organization</t>
  </si>
  <si>
    <t>EU Taxonomy</t>
  </si>
  <si>
    <t>Turnover</t>
  </si>
  <si>
    <t>7.7 Acquisition and ownership of buildings</t>
  </si>
  <si>
    <t>CCM 7.7</t>
  </si>
  <si>
    <t>6.5 Transport by motorbikes, passenger cars and light commercial vehicles</t>
  </si>
  <si>
    <t>As a responsible business, we are determined to play a leadership role in ensuring technology creates a sustainable future. We drive internal change across every aspect of our operations, while helping our clients achieve their sustainability commitments. 
We also team up with our partners and suppliers, start-ups, policy-makers, governments and academics, to make sustainable progress together aligned to the goals of the Paris Agreement.
Our ESG Policy is the guide for an effective integration of our priorities into the Company’s strategy, decision-making process, development of solutions and services, and in our relationship with our main stakeholders. It aims not only to comply with applicable regulations, but also to incorporate national and international ESG best practices and recommendations. To this end, the policy frames 14 objectives that will ensure that we deliver on our priorities. All staff members are responsible for following the policy with the support, direction, and commitment of our leadership.</t>
  </si>
  <si>
    <t>These achievements reflect our unique ability to leverage our expertise and collaborative approach in addressing some of the world's most pressing challenges</t>
  </si>
  <si>
    <r>
      <t xml:space="preserve">Purchase amount with suppliers who have committed to our ESG standards (committed to the Capgemini’s Supplier Standards of Conduct or equivalent commitment) over the total purchase amount of the reporting year (%) </t>
    </r>
    <r>
      <rPr>
        <vertAlign val="superscript"/>
        <sz val="10"/>
        <color theme="1"/>
        <rFont val="Ubuntu"/>
        <family val="2"/>
      </rPr>
      <t>(2)</t>
    </r>
  </si>
  <si>
    <t>2025</t>
  </si>
  <si>
    <t>% change vs 2024</t>
  </si>
  <si>
    <t>BOOK</t>
  </si>
  <si>
    <t>Sustainability bookings</t>
  </si>
  <si>
    <t>tCO₂e</t>
  </si>
  <si>
    <t>E1-3_03CAPGEMINIAll</t>
  </si>
  <si>
    <t>Total energy consumption related to own operations</t>
  </si>
  <si>
    <t>MWh</t>
  </si>
  <si>
    <t>E1-5_02CAPGEMINIAll</t>
  </si>
  <si>
    <t>E1-5_02 aCAPGEMINIAll</t>
  </si>
  <si>
    <t>E1-5_03CAPGEMINIAll</t>
  </si>
  <si>
    <t>E1-5_06CAPGEMINIAll</t>
  </si>
  <si>
    <t>E1-5_07CAPGEMINIAll</t>
  </si>
  <si>
    <t>E1-5_08CAPGEMINIAll</t>
  </si>
  <si>
    <t>% of total energy from renewable sources</t>
  </si>
  <si>
    <t>E1-5_16CAPGEMINIAll</t>
  </si>
  <si>
    <t>Gross Scope 1 GHG emissions (tCO₂e)</t>
  </si>
  <si>
    <t>Gross location-based Scope 2 GHG emissions (tCO₂e)</t>
  </si>
  <si>
    <t>Gross market-based Scope 2 GHG emissions (tCO₂e)</t>
  </si>
  <si>
    <t>Total Gross indirect (Scope 3) GHG emissions (tCO₂e)</t>
  </si>
  <si>
    <t>Total GHG emissions (market-based) (tCO₂e)</t>
  </si>
  <si>
    <t>E1-6_25</t>
  </si>
  <si>
    <t>Percentage of emissions calculated using primary data obtained from suppliers or other value chain</t>
  </si>
  <si>
    <t>E1-6_25CAPGEMINIAll</t>
  </si>
  <si>
    <t>Total GHG emissions (market-based) per net revenue (tCO₂e/ M€)</t>
  </si>
  <si>
    <t>tCO₂e/€</t>
  </si>
  <si>
    <t>Total amount of carbon credits outside value chain that are verified against recognized quality standards and cancelled</t>
  </si>
  <si>
    <t>E1.GOV-3_02</t>
  </si>
  <si>
    <t>E1.GOV-3_02CAPGEMINIAll</t>
  </si>
  <si>
    <t>m³</t>
  </si>
  <si>
    <t>E3-4_02CAPGEMINIAll</t>
  </si>
  <si>
    <t>Total water withdrawals</t>
  </si>
  <si>
    <t>E3-4_11CAPGEMINIAll</t>
  </si>
  <si>
    <t>tons</t>
  </si>
  <si>
    <t>Non-hazardous waste diverted from disposal</t>
  </si>
  <si>
    <t>Non-hazardous waste diverted from disposal due to preparation for reuse</t>
  </si>
  <si>
    <t>Non-hazardous waste diverted from disposal due to recycling</t>
  </si>
  <si>
    <t>Non-hazardous waste diverted from disposal due to other recovery operations</t>
  </si>
  <si>
    <t>E5-5_08gCAPGEMINIAll</t>
  </si>
  <si>
    <t>E5-5_08h</t>
  </si>
  <si>
    <t>Hazardous waste diverted from disposal</t>
  </si>
  <si>
    <t>E5-5_08hCAPGEMINIAll</t>
  </si>
  <si>
    <t>E5-5_09a</t>
  </si>
  <si>
    <t>Hazardous waste directed to disposal</t>
  </si>
  <si>
    <t>E5-5_09aCAPGEMINIAll</t>
  </si>
  <si>
    <t>Non-hazardous waste directed to disposal</t>
  </si>
  <si>
    <t>Non hazardous waste landfilled</t>
  </si>
  <si>
    <t>E5-5_09eCAPGEMINIAll</t>
  </si>
  <si>
    <t>Non hazardous waste incinerated with energy recovery</t>
  </si>
  <si>
    <t>E5-5_09hCAPGEMINIAll</t>
  </si>
  <si>
    <t>Non hazardous waste incinerated without energy recovery</t>
  </si>
  <si>
    <t>E5-5_09iCAPGEMINIAll</t>
  </si>
  <si>
    <t>Non-recycled waste</t>
  </si>
  <si>
    <t>E5-5_10CAPGEMINIAll</t>
  </si>
  <si>
    <t>E5-5_11CAPGEMINIAll</t>
  </si>
  <si>
    <t>Total amount of hazardous waste</t>
  </si>
  <si>
    <t>Absolute Scope 1 and 2 emissions (market based)</t>
  </si>
  <si>
    <t>ENVEMIS001CAPGEMINIAll</t>
  </si>
  <si>
    <t>6 Business traveling</t>
  </si>
  <si>
    <t>ENVEMIS004CAPGEMINIAll</t>
  </si>
  <si>
    <t>Scope 3 Business travel emissions per employee (average total headcount)</t>
  </si>
  <si>
    <t>tCO₂e/ head</t>
  </si>
  <si>
    <t>ENVEMIS005CAPGEMINIAll</t>
  </si>
  <si>
    <t>Scope 3 employee commuting emissions per employee (average total headcount)</t>
  </si>
  <si>
    <t>ENVEMIS009CAPGEMINIAll</t>
  </si>
  <si>
    <t>Total emissions per employee (average total headcount)</t>
  </si>
  <si>
    <t>ENVEMIS016CAPGEMINIAll</t>
  </si>
  <si>
    <t>Total operational emissions</t>
  </si>
  <si>
    <t>ENVEMIS020CAPGEMINIAll</t>
  </si>
  <si>
    <t>% of electric vehicles (including electric plug-in hybrids) in company car fleet</t>
  </si>
  <si>
    <t>ENVEMIS032CAPGEMINIAll</t>
  </si>
  <si>
    <t>% of electric vehicles (excluding electric plug-in hybrids) in company car fleet</t>
  </si>
  <si>
    <t>ENVEMIS032aCAPGEMINIAll</t>
  </si>
  <si>
    <t>5 Waste generated in operations</t>
  </si>
  <si>
    <t>ENVEMIS036CAPGEMINIAll</t>
  </si>
  <si>
    <t>Scope 3 purchased goods and services</t>
  </si>
  <si>
    <t>ENVEMIS038CAPGEMINIAll</t>
  </si>
  <si>
    <t>Sub-category: Data center services third party managed</t>
  </si>
  <si>
    <t>ENVEMIS039CAPGEMINIAll</t>
  </si>
  <si>
    <t>7 Employee commuting (including working from home emissions)</t>
  </si>
  <si>
    <t>ENVEMIS040CAPGEMINIAll</t>
  </si>
  <si>
    <t>ENVEMIS041</t>
  </si>
  <si>
    <t>Sub-category: Working from home</t>
  </si>
  <si>
    <t>ENVEMIS041CAPGEMINIAll</t>
  </si>
  <si>
    <t>Operational emissions per employee (average total headcount)</t>
  </si>
  <si>
    <t>ENVEMIS046CAPGEMINIAll</t>
  </si>
  <si>
    <t>% of Scope 2 electricity in MWh obtained through renewable Power Purchase Agreements</t>
  </si>
  <si>
    <t>ENVEMIS047CAPGEMINIAll</t>
  </si>
  <si>
    <t>% of Scope 2 electricity in MWh obtained through renewable contracts bundled with energy attribute certificates</t>
  </si>
  <si>
    <t>ENVEMIS048CAPGEMINIAll</t>
  </si>
  <si>
    <t>% of Scope 2 electricity in MWh associated with unbundled renewable energy attribute certificates</t>
  </si>
  <si>
    <t>ENVEMIS049CAPGEMINIAll</t>
  </si>
  <si>
    <t>Office total energy use</t>
  </si>
  <si>
    <t>ENVENER009CAPGEMINIAll</t>
  </si>
  <si>
    <t>Office - % of Electricity from renewables</t>
  </si>
  <si>
    <t>ENVENER010CAPGEMINIAll</t>
  </si>
  <si>
    <t>Office energy usage per m²</t>
  </si>
  <si>
    <t>MWh/m²</t>
  </si>
  <si>
    <t>ENVENER011CAPGEMINIAll</t>
  </si>
  <si>
    <t>Data centers (Leased and owned) total energy use</t>
  </si>
  <si>
    <t>ENVENER016CAPGEMINIAll</t>
  </si>
  <si>
    <t>Data centers (Leased and owned) - % Electricity from renewables</t>
  </si>
  <si>
    <t>ENVENER017CAPGEMINIAll</t>
  </si>
  <si>
    <t>Data centers (Third party managed) energy use - Total</t>
  </si>
  <si>
    <t>ENVENER022CAPGEMINIAll</t>
  </si>
  <si>
    <t>ENVENER023CAPGEMINIAll</t>
  </si>
  <si>
    <t>ENVENER025CAPGEMINIAll</t>
  </si>
  <si>
    <t>Data centers (Leased and owned) - Power Usage Effectiveness</t>
  </si>
  <si>
    <t>ENVENER027CAPGEMINIAll</t>
  </si>
  <si>
    <t>ENVENVI007CAPGEMINIAll</t>
  </si>
  <si>
    <t>ENVENVI008CAPGEMINIAll</t>
  </si>
  <si>
    <t>Total waste generated - per headcount (average total headcount) kgs/head</t>
  </si>
  <si>
    <t>kgs/head</t>
  </si>
  <si>
    <t>ENVWAST011CAPGEMINIAll</t>
  </si>
  <si>
    <t>Total amount of non-hazardous waste</t>
  </si>
  <si>
    <t>ENVWAST012CAPGEMINIAll</t>
  </si>
  <si>
    <t>G1-3_07CAPGEMINIAll</t>
  </si>
  <si>
    <t>G1-4_01CAPGEMINIAll</t>
  </si>
  <si>
    <t>M€</t>
  </si>
  <si>
    <t>G1-4_02CAPGEMINIAll</t>
  </si>
  <si>
    <t>GOV-1_01</t>
  </si>
  <si>
    <t>Number of executive members</t>
  </si>
  <si>
    <t>GOV-1_01CAPGEMINIAll</t>
  </si>
  <si>
    <t>GOV-1_02</t>
  </si>
  <si>
    <t>Number of non-executive members</t>
  </si>
  <si>
    <t>GOV-1_02CAPGEMINIAll</t>
  </si>
  <si>
    <t>GOV-1_06</t>
  </si>
  <si>
    <t>Board's gender diversity ratio</t>
  </si>
  <si>
    <t>Ratio</t>
  </si>
  <si>
    <t>GOV-1_06CAPGEMINIAll</t>
  </si>
  <si>
    <t>% of independent board members</t>
  </si>
  <si>
    <t>GOV-3_05</t>
  </si>
  <si>
    <t>GOV-3_05CAPGEMINIAll</t>
  </si>
  <si>
    <t>% of headcount (total headcount at the end of the year) who completed the e‑learning module on Competition Laws Policy</t>
  </si>
  <si>
    <t>GOVBUSI007CAPGEMINIAll</t>
  </si>
  <si>
    <t>Amount of fines paid as a result of anti-competitive behaviors and violations of anti-trust and monopoly legislation</t>
  </si>
  <si>
    <t>GOVBUSI008CAPGEMINIAll</t>
  </si>
  <si>
    <t>GOVBUSI009CAPGEMINIAll</t>
  </si>
  <si>
    <t>% of headcount (total headcount at the end of the year) who completed the e‑learning module on the prevention of corruption</t>
  </si>
  <si>
    <t>GOVCORR005CAPGEMINIAll</t>
  </si>
  <si>
    <t>GOVCYBE001CAPGEMINIAll</t>
  </si>
  <si>
    <t>758 (Advanced)</t>
  </si>
  <si>
    <t>782 (Advanced)</t>
  </si>
  <si>
    <t>GOVCYBE002CAPGEMINIAll</t>
  </si>
  <si>
    <t>GOVCYBE003CAPGEMINIAll</t>
  </si>
  <si>
    <t>8.8 (A)</t>
  </si>
  <si>
    <t>9.2 (A)</t>
  </si>
  <si>
    <t>% of headcount (total headcount at the end of the year) who completed the mandatory e-learning module on Cybersecurity</t>
  </si>
  <si>
    <t>GOVCYBE004CAPGEMINIAll</t>
  </si>
  <si>
    <t>% of new hires (number of new hires during the year) who completed the mandatory Cyber risk awareness-raising and training program</t>
  </si>
  <si>
    <t>GOVCYBE005CAPGEMINIAll</t>
  </si>
  <si>
    <t>% of operation centers and sensitive facilities at the end of the year, ISO 27001 certified</t>
  </si>
  <si>
    <t>GOVCYBE007CAPGEMINIAll</t>
  </si>
  <si>
    <t>GOVDATA001CAPGEMINIAll</t>
  </si>
  <si>
    <t>GOVDATA002CAPGEMINIAll</t>
  </si>
  <si>
    <t>GOVDATA005CAPGEMINIAll</t>
  </si>
  <si>
    <t>% of headcount (total headcount at the end of the year) who completed the mandatory e‑learning module on data protection</t>
  </si>
  <si>
    <t>GOVDATA006CAPGEMINIAll</t>
  </si>
  <si>
    <t>% of DPO (number of DPO at the end of the year) certified with the International Association of Privacy Professionals</t>
  </si>
  <si>
    <t>GOVDATA007CAPGEMINIAll</t>
  </si>
  <si>
    <t>GOVDATA008CAPGEMINIAll</t>
  </si>
  <si>
    <t>GOVDATA009CAPGEMINIAll</t>
  </si>
  <si>
    <t>Number of requests from individuals or organizations exercising their data protection related rights</t>
  </si>
  <si>
    <t>GOVDATA010CAPGEMINIAll</t>
  </si>
  <si>
    <t>GOVDATA012CAPGEMINIAll</t>
  </si>
  <si>
    <t>GOVDATA013CAPGEMINIAll</t>
  </si>
  <si>
    <t>GOVDATA014CAPGEMINIAll</t>
  </si>
  <si>
    <t>GOVDATA015CAPGEMINIAll</t>
  </si>
  <si>
    <t>Amount paid to individuals or organizations in the context of a data protection claim against the Group (with regards to the processing of their personal data) (M€)</t>
  </si>
  <si>
    <t>GOVDATA016CAPGEMINIAll</t>
  </si>
  <si>
    <t>% of headcount (total headcount at the end of the year) who completed the Ethics@Capgemini e-learning module on the Code of Business ethics</t>
  </si>
  <si>
    <t>GOVETHI008CAPGEMINIAll</t>
  </si>
  <si>
    <t>% of employees surveyed with an average Ethical culture score between 7 and 10 (annual average number of employees)</t>
  </si>
  <si>
    <t>GOVETHI010CAPGEMINIAll</t>
  </si>
  <si>
    <t>GOVETHI024CAPGEMINIAll</t>
  </si>
  <si>
    <t>Number of discrimination incidents - by year -, at the end of the current reporting period</t>
  </si>
  <si>
    <t>GOVETHI026CAPGEMINIAll</t>
  </si>
  <si>
    <t>Number of harassment incidents (including sexual harassment) - by year -, at the end of the current reporting period</t>
  </si>
  <si>
    <t>GOVETHI028CAPGEMINIAll</t>
  </si>
  <si>
    <t>GOVETHI033CAPGEMINIAll</t>
  </si>
  <si>
    <t>Audit &amp; Risk Committee - Attendancy rate</t>
  </si>
  <si>
    <t>GOVORGA001CAPGEMINIAll</t>
  </si>
  <si>
    <t>Audit &amp; Risk Committee - Number of meetings</t>
  </si>
  <si>
    <t>GOVORGA002CAPGEMINIAll</t>
  </si>
  <si>
    <t>Audit &amp; Risk Committee - Number of members</t>
  </si>
  <si>
    <t>GOVORGA003CAPGEMINIAll</t>
  </si>
  <si>
    <t>Audit &amp; Risk Committee - % of independant Directors</t>
  </si>
  <si>
    <t>GOVORGA004CAPGEMINIAll</t>
  </si>
  <si>
    <t>Board of Directors - Attendancy rate</t>
  </si>
  <si>
    <t>GOVORGA005CAPGEMINIAll</t>
  </si>
  <si>
    <t>Board of Directors - Average age of directors</t>
  </si>
  <si>
    <t>GOVORGA006CAPGEMINIAll</t>
  </si>
  <si>
    <t>Board of Directors - Average length of office</t>
  </si>
  <si>
    <t>GOVORGA007CAPGEMINIAll</t>
  </si>
  <si>
    <t>GOVORGA009</t>
  </si>
  <si>
    <t>GOVORGA009CAPGEMINIAll</t>
  </si>
  <si>
    <t>Board of Directors - Number of Directors</t>
  </si>
  <si>
    <t>GOVORGA010CAPGEMINIAll</t>
  </si>
  <si>
    <t>Board of Directors - Number of Directors representing employee shareholders</t>
  </si>
  <si>
    <t>GOVORGA011CAPGEMINIAll</t>
  </si>
  <si>
    <t>Board of Directors - Number of Directors representing employees</t>
  </si>
  <si>
    <t>GOVORGA012CAPGEMINIAll</t>
  </si>
  <si>
    <t>Board of Directors - Number of executive sessions</t>
  </si>
  <si>
    <t>GOVORGA013CAPGEMINIAll</t>
  </si>
  <si>
    <t>Board of Directors - Number of meetings</t>
  </si>
  <si>
    <t>GOVORGA014CAPGEMINIAll</t>
  </si>
  <si>
    <t>Board of Directors - % of non-French citizens (Internationalization)</t>
  </si>
  <si>
    <t>GOVORGA015CAPGEMINIAll</t>
  </si>
  <si>
    <t>Group Executive Board - Gender distribution among members</t>
  </si>
  <si>
    <t>GOVORGA017CAPGEMINIWomen</t>
  </si>
  <si>
    <t>GOVORGA017CAPGEMINIMen</t>
  </si>
  <si>
    <t>Board of Directors - Directors length of office distribution</t>
  </si>
  <si>
    <t>GOVORGA018CAPGEMINI(0 to 2 years)</t>
  </si>
  <si>
    <t>GOVORGA018CAPGEMINI(3 to 6 years)</t>
  </si>
  <si>
    <t>GOVORGA018CAPGEMINI(7 years and more)</t>
  </si>
  <si>
    <t>Compensation Committee - Attendancy rate</t>
  </si>
  <si>
    <t>GOVORGA019CAPGEMINIAll</t>
  </si>
  <si>
    <t>Compensation Committee - Number of meetings</t>
  </si>
  <si>
    <t>GOVORGA020CAPGEMINIAll</t>
  </si>
  <si>
    <t>Compensation Committee - Number of members</t>
  </si>
  <si>
    <t>GOVORGA021CAPGEMINIAll</t>
  </si>
  <si>
    <t>Compensation Committee - % of independant Directors</t>
  </si>
  <si>
    <t>GOVORGA022CAPGEMINIAll</t>
  </si>
  <si>
    <t>Ethics &amp; Governance Committee - Attendancy rate</t>
  </si>
  <si>
    <t>GOVORGA024CAPGEMINIAll</t>
  </si>
  <si>
    <t>Ethics &amp; Governance Committee - Number of meetings</t>
  </si>
  <si>
    <t>GOVORGA025CAPGEMINIAll</t>
  </si>
  <si>
    <t>Ethics &amp; Governance Committee - Number of members</t>
  </si>
  <si>
    <t>GOVORGA026CAPGEMINIAll</t>
  </si>
  <si>
    <t>Ethics &amp; Governance Committee - % of independant Directors</t>
  </si>
  <si>
    <t>GOVORGA027CAPGEMINIAll</t>
  </si>
  <si>
    <t>MSCI ESG rating on Corporate Governance</t>
  </si>
  <si>
    <t>Score</t>
  </si>
  <si>
    <t>GOVORGA029CAPGEMINIAll</t>
  </si>
  <si>
    <t>Rating achieved</t>
  </si>
  <si>
    <t>Top quartile of MSCI ESG rating compared to industry peers</t>
  </si>
  <si>
    <t>Strategy &amp; CSR Committee - Attendancy rate</t>
  </si>
  <si>
    <t>GOVORGA030CAPGEMINIAll</t>
  </si>
  <si>
    <t>Strategy &amp; CSR Committee - Number of meetings</t>
  </si>
  <si>
    <t>GOVORGA031CAPGEMINIAll</t>
  </si>
  <si>
    <t>Strategy &amp; CSR Committee - Number of members</t>
  </si>
  <si>
    <t>GOVORGA032CAPGEMINIAll</t>
  </si>
  <si>
    <t>Strategy &amp; CSR Committee - % of independant Directors</t>
  </si>
  <si>
    <t>GOVORGA033CAPGEMINIAll</t>
  </si>
  <si>
    <t>GOVORGA035CAPGEMINIAll</t>
  </si>
  <si>
    <t>Number of additionnal mandates for non-executive/ independent directors (for those with more than 4 mandates)</t>
  </si>
  <si>
    <t>GOVORGA036CAPGEMINIAll</t>
  </si>
  <si>
    <t>Number of non-executive/ independent directors with industry experience</t>
  </si>
  <si>
    <t>GOVORGA037CAPGEMINIAll</t>
  </si>
  <si>
    <t>Board of Directors - Number of Independent Directors</t>
  </si>
  <si>
    <t>GOVORGA040CAPGEMINIAll</t>
  </si>
  <si>
    <t>Number of Group Executive Board members at the end of the year</t>
  </si>
  <si>
    <t>GOVORGA041CAPGEMINIAll</t>
  </si>
  <si>
    <t>Number of Group Executive Committee members at the end of the year</t>
  </si>
  <si>
    <t>GOVORGA042CAPGEMINIAll</t>
  </si>
  <si>
    <t>GOVSUPP009CAPGEMINIAll</t>
  </si>
  <si>
    <t>Amount of income tax</t>
  </si>
  <si>
    <t>GOVTAXE001CAPGEMINIAll</t>
  </si>
  <si>
    <t>Earnings before tax</t>
  </si>
  <si>
    <t>GROECON006CAPGEMINIAll</t>
  </si>
  <si>
    <t>Operational expenditure (OpEx) in M€</t>
  </si>
  <si>
    <t>GROECON020CAPGEMINIAll</t>
  </si>
  <si>
    <t>Personnel expenses</t>
  </si>
  <si>
    <t>GROECON021CAPGEMINIAll</t>
  </si>
  <si>
    <t>Share ownership held by Board Members and employees</t>
  </si>
  <si>
    <t>GROORGA014CAPGEMINIAll</t>
  </si>
  <si>
    <t>% of own employees with disabilities</t>
  </si>
  <si>
    <t>S1-12_01CAPGEMINIAll</t>
  </si>
  <si>
    <t>Total % of employees that participated in regular performance and career development reviews by employee category</t>
  </si>
  <si>
    <t>% of employees who are covered by a health and safety management system</t>
  </si>
  <si>
    <t>S1-14_01CAPGEMINIAll</t>
  </si>
  <si>
    <t>S1-14_02CAPGEMINIAll</t>
  </si>
  <si>
    <t>S1-14_02aCAPGEMINIAll</t>
  </si>
  <si>
    <t>S1-14_02bCAPGEMINIAll</t>
  </si>
  <si>
    <t>S1-14_04CAPGEMINIAll</t>
  </si>
  <si>
    <t>S1-14_05CAPGEMINIAll</t>
  </si>
  <si>
    <t>S1-17_02CAPGEMINIAll</t>
  </si>
  <si>
    <t>Number of human rights complaints filed through channels for people in own workforce to raise concerns (excluding those already reported in above)</t>
  </si>
  <si>
    <t>S1-17_05CAPGEMINIAll</t>
  </si>
  <si>
    <t>Number of employees (headcount*)</t>
  </si>
  <si>
    <t>S1-6_01CAPGEMINIMen</t>
  </si>
  <si>
    <t>S1-6_01CAPGEMINIWomen</t>
  </si>
  <si>
    <t>Number of employees in countries with 50 or more employees representing at least 10% of total number of employees</t>
  </si>
  <si>
    <t>Average number of employees in countries with 50 or more employees representing at least 10% of total number of employees</t>
  </si>
  <si>
    <t>S1-6_06CAPGEMINIAll</t>
  </si>
  <si>
    <t>S1-6_06FranceAll</t>
  </si>
  <si>
    <t>S1-6_06IndiaAll</t>
  </si>
  <si>
    <t>S1-6_09-A</t>
  </si>
  <si>
    <t>Number of permanent employees (headcount)</t>
  </si>
  <si>
    <t>S1-6_09-ACAPGEMINIAll</t>
  </si>
  <si>
    <t>S1-6_09-ACAPGEMINIMen</t>
  </si>
  <si>
    <t>S1-6_09-ACAPGEMINIWomen</t>
  </si>
  <si>
    <t>Number of temporary employees (headcount)</t>
  </si>
  <si>
    <t>S1-6_09-BCAPGEMINIAll</t>
  </si>
  <si>
    <t>S1-6_09-BCAPGEMINIMen</t>
  </si>
  <si>
    <t>S1-6_09-BCAPGEMINIWomen</t>
  </si>
  <si>
    <t>Number of non-guaranteed hours employees (headcount)</t>
  </si>
  <si>
    <t>S1-6_09-CCAPGEMINIAll</t>
  </si>
  <si>
    <t>S1-6_11</t>
  </si>
  <si>
    <t>Number of departures (headcount)</t>
  </si>
  <si>
    <t>S1-6_11CAPGEMINIAll</t>
  </si>
  <si>
    <t>S1-6_11Asia-PacificAll</t>
  </si>
  <si>
    <t>S1-6_11Europe, Middle East &amp; AfricaAll</t>
  </si>
  <si>
    <t>S1-6_11AmericasAll</t>
  </si>
  <si>
    <t>Attrition rate</t>
  </si>
  <si>
    <t>S1-6_19</t>
  </si>
  <si>
    <t>Distribution of full-time employees by headcount (%)</t>
  </si>
  <si>
    <t>S1-6_19CAPGEMINIAll</t>
  </si>
  <si>
    <t>S1-6_19CAPGEMINIMen</t>
  </si>
  <si>
    <t>S1-6_19CAPGEMINIWomen</t>
  </si>
  <si>
    <t>Distribution of part-time employees by headcount (%)</t>
  </si>
  <si>
    <t>Number of non-employees in own workforce</t>
  </si>
  <si>
    <t>S1-7_01CAPGEMINIAll</t>
  </si>
  <si>
    <t>Employees – EEA (in countries with 50 or more employees representing at least 10% of total number of employees)</t>
  </si>
  <si>
    <t>S1-8_02CAPGEMINI80-100%</t>
  </si>
  <si>
    <t>Workplace representation (EEA only) (in countries with 50 or more employees representing at least 10% of total number of employees)</t>
  </si>
  <si>
    <t>S1-8_06CAPGEMINI80-100%</t>
  </si>
  <si>
    <t>Total number of employees (headcount)</t>
  </si>
  <si>
    <t>Number of employees (headcount) by geographic area</t>
  </si>
  <si>
    <t>SOCCOMM001CAPGEMINIAll</t>
  </si>
  <si>
    <t>Number of Digital Academy graduates</t>
  </si>
  <si>
    <t>SOCCOMM003CAPGEMINIAll</t>
  </si>
  <si>
    <t>Number of Digital Academy graduates hired by Capgemini</t>
  </si>
  <si>
    <t>SOCCOMM004CAPGEMINIAll</t>
  </si>
  <si>
    <t>Number of Digital Literacy programs beneficiaries</t>
  </si>
  <si>
    <t>SOCCOMM005CAPGEMINIAll</t>
  </si>
  <si>
    <t>Persons with disabilities within headcount (subject to legal restrictions on collection of data)</t>
  </si>
  <si>
    <t>SOCDIVE001Europe, Middle East &amp; AfricaAll</t>
  </si>
  <si>
    <t>SOCDIVE001FranceAll</t>
  </si>
  <si>
    <t>SOCDIVE001Asia-PacificAll</t>
  </si>
  <si>
    <t>SOCDIVE001IndiaAll</t>
  </si>
  <si>
    <t>SOCDIVE001AmericasAll</t>
  </si>
  <si>
    <t>% of Men</t>
  </si>
  <si>
    <t>SOCDIVE004CAPGEMINIMen</t>
  </si>
  <si>
    <t>SOCDIVE004CAPGEMINIWomen</t>
  </si>
  <si>
    <t>Gender distribution among new Vice-Presidents (internal promotions and external hires), at the end of the year</t>
  </si>
  <si>
    <t>SOCDIVE005CAPGEMINIMen</t>
  </si>
  <si>
    <t>SOCDIVE005CAPGEMINIWomen</t>
  </si>
  <si>
    <t>Gender distribution in entry level positions, at the end of the year</t>
  </si>
  <si>
    <t>SOCDIVE006CAPGEMINIMen</t>
  </si>
  <si>
    <t>SOCDIVE006CAPGEMINIWomen</t>
  </si>
  <si>
    <t>Gender distribution in Executive leadership positions, at the end of the year</t>
  </si>
  <si>
    <t>SOCDIVE007CAPGEMINIMen</t>
  </si>
  <si>
    <t>SOCDIVE007CAPGEMINIWomen</t>
  </si>
  <si>
    <t>Gender distribution in junior management positions, at the end of the year</t>
  </si>
  <si>
    <t>SOCDIVE008CAPGEMINIMen</t>
  </si>
  <si>
    <t>SOCDIVE008CAPGEMINIWomen</t>
  </si>
  <si>
    <t>Gender distribution in management positions in revenue-generating functions, at the end of the year</t>
  </si>
  <si>
    <t>SOCDIVE009CAPGEMINIMen</t>
  </si>
  <si>
    <t>SOCDIVE009CAPGEMINIWomen</t>
  </si>
  <si>
    <t>Gender distribution in STEM-related positions, at the end of the year</t>
  </si>
  <si>
    <t>SOCDIVE010CAPGEMINIMen</t>
  </si>
  <si>
    <t>SOCDIVE010CAPGEMINIWomen</t>
  </si>
  <si>
    <t>Gender distribution in the Executive Committee, at the end of the year</t>
  </si>
  <si>
    <t>SOCDIVE011CAPGEMINIMen</t>
  </si>
  <si>
    <t>SOCDIVE011CAPGEMINIWomen</t>
  </si>
  <si>
    <t>Gender distribution in revenue-generating functions, at the end of the year</t>
  </si>
  <si>
    <t>SOCDIVE012CAPGEMINIMen</t>
  </si>
  <si>
    <t>SOCDIVE012CAPGEMINIWomen</t>
  </si>
  <si>
    <t>Nationalities breakdown (headcount at the end of the year)</t>
  </si>
  <si>
    <t>SOCDIVE013GermanyAll</t>
  </si>
  <si>
    <t>SOCDIVE013SpainAll</t>
  </si>
  <si>
    <t>SOCDIVE013FranceAll</t>
  </si>
  <si>
    <t>SOCDIVE013United KingdomAll</t>
  </si>
  <si>
    <t>SOCDIVE013IndiaAll</t>
  </si>
  <si>
    <t>SOCDIVE013PolandAll</t>
  </si>
  <si>
    <t>SOCDIVE013United StatesAll</t>
  </si>
  <si>
    <t>SOCDIVE013Other Reported CountriesAll</t>
  </si>
  <si>
    <t>Gender distribution in all management positions (including junior, middle and top management positions), at the end of the year</t>
  </si>
  <si>
    <t>SOCDIVE014CAPGEMINIMen</t>
  </si>
  <si>
    <t>SOCDIVE014CAPGEMINIWomen</t>
  </si>
  <si>
    <t>Pulse participation rate - Aggregate full year employee participation rate in Pulse (in %)</t>
  </si>
  <si>
    <t>SOCPEOP001CAPGEMINIAll</t>
  </si>
  <si>
    <t>Group engagement score - Aggregate average Engagement Score (from 0 to 10)</t>
  </si>
  <si>
    <t>SOCPEOP002CAPGEMINIAll</t>
  </si>
  <si>
    <t>SOCPEOP002CAPGEMINIMen</t>
  </si>
  <si>
    <t>SOCPEOP002CAPGEMINIWomen</t>
  </si>
  <si>
    <t>Group engagement score - Actively engaged employees (% of the respondents with Engagement Score 7‑10)</t>
  </si>
  <si>
    <t>SOCPEOP003CAPGEMINIAll</t>
  </si>
  <si>
    <t>SOCPEOP003CAPGEMINIMen</t>
  </si>
  <si>
    <t>SOCPEOP003CAPGEMINIWomen</t>
  </si>
  <si>
    <t>SOCPEOP004CAPGEMINIAll</t>
  </si>
  <si>
    <t>SOCPEOP004CAPGEMINIMen</t>
  </si>
  <si>
    <t>SOCPEOP004CAPGEMINIWomen</t>
  </si>
  <si>
    <t>SOCPEOP008</t>
  </si>
  <si>
    <t>Group engagement score - by management level on a 10 level scale</t>
  </si>
  <si>
    <t>SOCPEOP008CAPGEMINIA</t>
  </si>
  <si>
    <t>SOCPEOP008CAPGEMINIB</t>
  </si>
  <si>
    <t>SOCPEOP008CAPGEMINIC</t>
  </si>
  <si>
    <t>D</t>
  </si>
  <si>
    <t>SOCPEOP008CAPGEMINID</t>
  </si>
  <si>
    <t>SOCPEOP008CAPGEMINIE</t>
  </si>
  <si>
    <t>F</t>
  </si>
  <si>
    <t>SOCPEOP008CAPGEMINIF</t>
  </si>
  <si>
    <t>SOCPEOP009</t>
  </si>
  <si>
    <t>Group engagement score - Actively engaged employees - by management level (in %)</t>
  </si>
  <si>
    <t>SOCPEOP009CAPGEMINIA</t>
  </si>
  <si>
    <t>SOCPEOP009CAPGEMINIB</t>
  </si>
  <si>
    <t>SOCPEOP009CAPGEMINIC</t>
  </si>
  <si>
    <t>SOCPEOP009CAPGEMINID</t>
  </si>
  <si>
    <t>SOCPEOP009CAPGEMINIE</t>
  </si>
  <si>
    <t>SOCPEOP009CAPGEMINIF</t>
  </si>
  <si>
    <t>SOCRECR002CAPGEMINIAll</t>
  </si>
  <si>
    <t>Number of external hires</t>
  </si>
  <si>
    <t>SOCRECR003CAPGEMINIAll</t>
  </si>
  <si>
    <t>Number of hires through acquisitions</t>
  </si>
  <si>
    <t>SOCRECR004CAPGEMINIAll</t>
  </si>
  <si>
    <t>Hiring distribution by age</t>
  </si>
  <si>
    <t>SOCRECR010CAPGEMINI(&lt;30 years old)</t>
  </si>
  <si>
    <t>SOCRECR010CAPGEMINI(&gt;=30; &lt;50 years old)</t>
  </si>
  <si>
    <t>SOCRECR010CAPGEMINI(&gt;=50 years old)</t>
  </si>
  <si>
    <t>Hiring distribution by gender</t>
  </si>
  <si>
    <t>SOCRECR011CAPGEMINIWomen</t>
  </si>
  <si>
    <t>SOCRECR011CAPGEMINIMen</t>
  </si>
  <si>
    <t>Hiring distribution by region</t>
  </si>
  <si>
    <t>SOCRECR012Europe, Middle East &amp; AfricaAll</t>
  </si>
  <si>
    <t>SOCRECR012Asia-PacificAll</t>
  </si>
  <si>
    <t>SOCRECR012AmericasAll</t>
  </si>
  <si>
    <t>Hiring distribution by management level</t>
  </si>
  <si>
    <t>SOCRECR013CAPGEMINIA &amp; B</t>
  </si>
  <si>
    <t>SOCRECR013CAPGEMINIC</t>
  </si>
  <si>
    <t>SOCRECR013CAPGEMINID &amp; E &amp; F</t>
  </si>
  <si>
    <t>M hours</t>
  </si>
  <si>
    <t>Average Completed Learning Hours, including learning in the flow of work, per headcount at the end of the year</t>
  </si>
  <si>
    <t>SOCSKIL011CAPGEMINIAll</t>
  </si>
  <si>
    <t>SOCSKIL011CAPGEMINIMen</t>
  </si>
  <si>
    <t>SOCSKIL011CAPGEMINIWomen</t>
  </si>
  <si>
    <t>SOCSKIL011Europe, Middle East &amp; AfricaAll</t>
  </si>
  <si>
    <t>SOCSKIL011Europe, Middle East &amp; AfricaMen</t>
  </si>
  <si>
    <t>SOCSKIL011Europe, Middle East &amp; AfricaWomen</t>
  </si>
  <si>
    <t>SOCSKIL011Asia-PacificAll</t>
  </si>
  <si>
    <t>SOCSKIL011Asia-PacificMen</t>
  </si>
  <si>
    <t>SOCSKIL011Asia-PacificWomen</t>
  </si>
  <si>
    <t>SOCSKIL011AmericasAll</t>
  </si>
  <si>
    <t>SOCSKIL011AmericasMen</t>
  </si>
  <si>
    <t>SOCSKIL011AmericasWomen</t>
  </si>
  <si>
    <t>SOCWELL004CAPGEMINIAll</t>
  </si>
  <si>
    <t>% of travels to medium and high-risk countries for which a dedicated prevention process was completed by traveling employees during the fiscal year</t>
  </si>
  <si>
    <t>SOCWELL007CAPGEMINIAll</t>
  </si>
  <si>
    <t>Headcount, at the end of the year, seniority distribution</t>
  </si>
  <si>
    <t>SOCWORK002CAPGEMINI(&lt;3 years)</t>
  </si>
  <si>
    <t>SOCWORK002CAPGEMINI(&gt;=3 ; &lt; 5 years)</t>
  </si>
  <si>
    <t>SOCWORK002CAPGEMINI(&gt;=5 ; &lt; 10 years)</t>
  </si>
  <si>
    <t>SOCWORK002CAPGEMINI(&gt;=10 years)</t>
  </si>
  <si>
    <t>% of headcount, at the end of the year, requiring an employment visa for work</t>
  </si>
  <si>
    <t>SOCWORK005CAPGEMINIAll</t>
  </si>
  <si>
    <t>E1-5_01</t>
  </si>
  <si>
    <t>E1-5_01CAPGEMINIAll</t>
  </si>
  <si>
    <t>E1-5_02 b</t>
  </si>
  <si>
    <t>E1-5_02 bCAPGEMINIAll</t>
  </si>
  <si>
    <t>E1-5_02 c</t>
  </si>
  <si>
    <t>E1-5_02 cCAPGEMINIAll</t>
  </si>
  <si>
    <t>E1-5_02 d</t>
  </si>
  <si>
    <t>E1-5_02 dCAPGEMINIAll</t>
  </si>
  <si>
    <t>E1-5_02 e</t>
  </si>
  <si>
    <t>E1-5_02 eCAPGEMINIAll</t>
  </si>
  <si>
    <t>E1-5_05</t>
  </si>
  <si>
    <t>E1-5_05CAPGEMINIAll</t>
  </si>
  <si>
    <t>E1-5_09</t>
  </si>
  <si>
    <t>E1-5_09CAPGEMINIAll</t>
  </si>
  <si>
    <t>E1-5_17CAPGEMINIAll</t>
  </si>
  <si>
    <t>E1-6_07</t>
  </si>
  <si>
    <t>E1-6_07CAPGEMINIAll</t>
  </si>
  <si>
    <t>E1-6_09</t>
  </si>
  <si>
    <t>E1-6_09CAPGEMINIAll</t>
  </si>
  <si>
    <t>E1-6_10</t>
  </si>
  <si>
    <t>E1-6_10CAPGEMINIAll</t>
  </si>
  <si>
    <t>E1-6_11</t>
  </si>
  <si>
    <t>E1-6_11CAPGEMINIAll</t>
  </si>
  <si>
    <t>-90% absolute</t>
  </si>
  <si>
    <t>E1-6_11a</t>
  </si>
  <si>
    <t>E1-6_11aCAPGEMINIAll</t>
  </si>
  <si>
    <t>E1-6_12</t>
  </si>
  <si>
    <t>Total GHG emissions (location-based) (tCO₂e)</t>
  </si>
  <si>
    <t>E1-6_12CAPGEMINIAll</t>
  </si>
  <si>
    <t>E1-6_13</t>
  </si>
  <si>
    <t>E1-6_13CAPGEMINIAll</t>
  </si>
  <si>
    <t>E1-6_13Europe, Middle East &amp; AfricaAll</t>
  </si>
  <si>
    <t>E1-6_13Europe, Middle East &amp; AfricaScope 1</t>
  </si>
  <si>
    <t>E1-6_13Europe, Middle East &amp; AfricaScope 2</t>
  </si>
  <si>
    <t>E1-6_13Europe, Middle East &amp; AfricaScope 3</t>
  </si>
  <si>
    <t>E1-6_13Asia-PacificAll</t>
  </si>
  <si>
    <t>E1-6_13Asia-PacificScope 1</t>
  </si>
  <si>
    <t>E1-6_13Asia-PacificScope 2</t>
  </si>
  <si>
    <t>E1-6_13Asia-PacificScope 3</t>
  </si>
  <si>
    <t>E1-6_13AmericasAll</t>
  </si>
  <si>
    <t>E1-6_13AmericasScope 1</t>
  </si>
  <si>
    <t>E1-6_13AmericasScope 2</t>
  </si>
  <si>
    <t>E1-6_13AmericasScope 3</t>
  </si>
  <si>
    <t>E1-6_31</t>
  </si>
  <si>
    <t>E1-6_31CAPGEMINIAll</t>
  </si>
  <si>
    <t>E1-7_10</t>
  </si>
  <si>
    <t>E1-7_10CAPGEMINIAll</t>
  </si>
  <si>
    <t>% of remuneration dependent on climate related considerations</t>
  </si>
  <si>
    <t>E3-4_01</t>
  </si>
  <si>
    <t>E3-4_01CAPGEMINIAll</t>
  </si>
  <si>
    <t>E5-5_07</t>
  </si>
  <si>
    <t>E5-5_07CAPGEMINIAll</t>
  </si>
  <si>
    <t>E5-5_08a</t>
  </si>
  <si>
    <t>E5-5_08aCAPGEMINIAll</t>
  </si>
  <si>
    <t>E5-5_08c</t>
  </si>
  <si>
    <t>E5-5_08cCAPGEMINIAll</t>
  </si>
  <si>
    <t>E5-5_08e</t>
  </si>
  <si>
    <t>E5-5_08eCAPGEMINIAll</t>
  </si>
  <si>
    <t>E5-5_09c</t>
  </si>
  <si>
    <t>E5-5_09cCAPGEMINIAll</t>
  </si>
  <si>
    <t>E5-5_09g</t>
  </si>
  <si>
    <t>Non‑hazardous waste directed to disposal by other disposal operations</t>
  </si>
  <si>
    <t>E5-5_09gCAPGEMINIAll</t>
  </si>
  <si>
    <t>E5-5_15</t>
  </si>
  <si>
    <t>E5-5_15CAPGEMINIAll</t>
  </si>
  <si>
    <t>ENVBOOK002</t>
  </si>
  <si>
    <t>Variation of booking values delivering sustainability benefits to our clients</t>
  </si>
  <si>
    <t>ENVBOOK002CAPGEMINIAll</t>
  </si>
  <si>
    <t>Increasing every year</t>
  </si>
  <si>
    <t>-80% absolute</t>
  </si>
  <si>
    <t>-55% per employee</t>
  </si>
  <si>
    <t>-50% absolute</t>
  </si>
  <si>
    <t>ENVEMIS050</t>
  </si>
  <si>
    <t>% of residual operational emissions for which carbon credits have been retired</t>
  </si>
  <si>
    <t>ENVEMIS050CAPGEMINIAll</t>
  </si>
  <si>
    <t>ENVEMIS051</t>
  </si>
  <si>
    <t>% of residual total emissions for which carbon credits have been retired</t>
  </si>
  <si>
    <t>ENVEMIS051CAPGEMINIAll</t>
  </si>
  <si>
    <t>GOV-1_06CAPGEMINIWomen</t>
  </si>
  <si>
    <t>GOV-1_06CAPGEMINIMen</t>
  </si>
  <si>
    <t>GOV-1_07</t>
  </si>
  <si>
    <t>GOV-1_07CAPGEMINIAll</t>
  </si>
  <si>
    <t>% of variable compensation dependent on sustainability-related targets and (or) impacts</t>
  </si>
  <si>
    <t>&gt;90%</t>
  </si>
  <si>
    <t>&gt;95%</t>
  </si>
  <si>
    <t>&gt;98%</t>
  </si>
  <si>
    <t>N/A.</t>
  </si>
  <si>
    <t>GOVDATA017</t>
  </si>
  <si>
    <t>% of qualified client engagements having reached a top-level comprehensive digital data protection maturity assessment</t>
  </si>
  <si>
    <t>GOVDATA017CAPGEMINIAll</t>
  </si>
  <si>
    <t>&gt;85%</t>
  </si>
  <si>
    <t>&gt;80%</t>
  </si>
  <si>
    <t>GOVETHI040</t>
  </si>
  <si>
    <t>% of headcount (total headcount at the end of the year) who completed the annual "Ethics in AI" training</t>
  </si>
  <si>
    <t>GOVETHI040CAPGEMINIAll</t>
  </si>
  <si>
    <t>Board of Directors - % of Independent Directors</t>
  </si>
  <si>
    <t>GROECON009</t>
  </si>
  <si>
    <t>Total revenues in M USD</t>
  </si>
  <si>
    <t>USD M</t>
  </si>
  <si>
    <t>GROECON009CAPGEMINIAll</t>
  </si>
  <si>
    <t>S1-13_02</t>
  </si>
  <si>
    <t>S1-13_02CAPGEMINIAll</t>
  </si>
  <si>
    <t>S1-13_02CAPGEMINIMen</t>
  </si>
  <si>
    <t>S1-13_02CAPGEMINIWomen</t>
  </si>
  <si>
    <t>S1-13_02Europe, Middle East &amp; AfricaAll</t>
  </si>
  <si>
    <t>S1-13_02Europe, Middle East &amp; AfricaMen</t>
  </si>
  <si>
    <t>S1-13_02Europe, Middle East &amp; AfricaWomen</t>
  </si>
  <si>
    <t>S1-13_02Asia-PacificAll</t>
  </si>
  <si>
    <t>S1-13_02Asia-PacificMen</t>
  </si>
  <si>
    <t>S1-13_02Asia-PacificWomen</t>
  </si>
  <si>
    <t>S1-13_02AmericasAll</t>
  </si>
  <si>
    <t>S1-13_02AmericasMen</t>
  </si>
  <si>
    <t>S1-13_02AmericasWomen</t>
  </si>
  <si>
    <t>(Work-related accident / working hours)*1000000</t>
  </si>
  <si>
    <t>S1-17_03</t>
  </si>
  <si>
    <t>S1-17_03CAPGEMINIAll</t>
  </si>
  <si>
    <t>S1-6_05</t>
  </si>
  <si>
    <t>S1-6_05FranceAll</t>
  </si>
  <si>
    <t>S1-6_05FranceMen</t>
  </si>
  <si>
    <t>S1-6_05FranceWomen</t>
  </si>
  <si>
    <t>S1-6_05IndiaAll</t>
  </si>
  <si>
    <t>S1-6_05IndiaMen</t>
  </si>
  <si>
    <t>S1-6_05IndiaWomen</t>
  </si>
  <si>
    <t>S1-6_12</t>
  </si>
  <si>
    <t>S1-6_12CAPGEMINIAll</t>
  </si>
  <si>
    <t>S1-6_12CAPGEMINI(&lt;30 years old)</t>
  </si>
  <si>
    <t>S1-6_12CAPGEMINI(&gt;=30; &lt;50 years old)</t>
  </si>
  <si>
    <t>S1-6_12CAPGEMINI(&gt;=50 years old)</t>
  </si>
  <si>
    <t>S1-6_12Europe, Middle East &amp; AfricaAll</t>
  </si>
  <si>
    <t>S1-6_12Asia-PacificAll</t>
  </si>
  <si>
    <t>S1-6_12AmericasAll</t>
  </si>
  <si>
    <t>S1-6_12CAPGEMINIA &amp; B</t>
  </si>
  <si>
    <t>S1-6_12CAPGEMINIC</t>
  </si>
  <si>
    <t>S1-6_12CAPGEMINID &amp; E &amp; F</t>
  </si>
  <si>
    <t>S1-6_12CAPGEMINIMen</t>
  </si>
  <si>
    <t>S1-6_12CAPGEMINIWomen</t>
  </si>
  <si>
    <t>S1-6_20</t>
  </si>
  <si>
    <t>S1-6_20CAPGEMINIAll</t>
  </si>
  <si>
    <t>S1-6_20CAPGEMINIMen</t>
  </si>
  <si>
    <t>S1-6_20CAPGEMINIWomen</t>
  </si>
  <si>
    <t>S1-8_01</t>
  </si>
  <si>
    <t>S1-8_01CAPGEMINIAll</t>
  </si>
  <si>
    <t>S1-9_03</t>
  </si>
  <si>
    <t>S1-9_03CAPGEMINI(&lt;30 years old)</t>
  </si>
  <si>
    <t>S1-9_04</t>
  </si>
  <si>
    <t>S1-9_04CAPGEMINI(&gt;=30; &lt;50 years old)</t>
  </si>
  <si>
    <t>S1-9_05</t>
  </si>
  <si>
    <t>S1-9_05CAPGEMINI(&gt;=50 years old)</t>
  </si>
  <si>
    <t>SBM-1_03</t>
  </si>
  <si>
    <t>SBM-1_03CAPGEMINIAll</t>
  </si>
  <si>
    <t>SBM-1_04</t>
  </si>
  <si>
    <t>SBM-1_04Asia-PacificAll</t>
  </si>
  <si>
    <t>SBM-1_04IndiaAll</t>
  </si>
  <si>
    <t>SBM-1_04Europe, Middle East &amp; AfricaAll</t>
  </si>
  <si>
    <t>SBM-1_04FranceAll</t>
  </si>
  <si>
    <t>SBM-1_04AmericasAll</t>
  </si>
  <si>
    <t>&gt;10M</t>
  </si>
  <si>
    <t>SOCCOMM014a.</t>
  </si>
  <si>
    <t>Total number of Digital Inclusion beneficiaries (Digital Academy + Digital Literacy)</t>
  </si>
  <si>
    <t>SOCCOMM014a.CAPGEMINIAll</t>
  </si>
  <si>
    <t>&gt;=40%</t>
  </si>
  <si>
    <t>&gt;=35%</t>
  </si>
  <si>
    <t>SOCDIVE015</t>
  </si>
  <si>
    <t>Remuneration ratio</t>
  </si>
  <si>
    <t>SOCDIVE015IndiaAll</t>
  </si>
  <si>
    <t>SOCDIVE015FranceAll</t>
  </si>
  <si>
    <t>SOCDIVE015United StatesAll</t>
  </si>
  <si>
    <t>SOCDIVE015United KingdomAll</t>
  </si>
  <si>
    <t>SOCDIVE015PolandAll</t>
  </si>
  <si>
    <t>Netherlands</t>
  </si>
  <si>
    <t>SOCDIVE015NetherlandsAll</t>
  </si>
  <si>
    <t>SOCDIVE015SpainAll</t>
  </si>
  <si>
    <t>Italy</t>
  </si>
  <si>
    <t>SOCDIVE015ItalyAll</t>
  </si>
  <si>
    <t>SOCDIVE016</t>
  </si>
  <si>
    <t>Pay gap (women vs men) on equal pay for equal pay basis</t>
  </si>
  <si>
    <t>SOCDIVE016IndiaAll</t>
  </si>
  <si>
    <t>SOCDIVE016FranceAll</t>
  </si>
  <si>
    <t>SOCDIVE016United StatesAll</t>
  </si>
  <si>
    <t>SOCDIVE016United KingdomAll</t>
  </si>
  <si>
    <t>SOCDIVE016PolandAll</t>
  </si>
  <si>
    <t>SOCDIVE016NetherlandsAll</t>
  </si>
  <si>
    <t>SOCDIVE016SpainAll</t>
  </si>
  <si>
    <t>SOCDIVE016ItalyAll</t>
  </si>
  <si>
    <t>SOCLABO011</t>
  </si>
  <si>
    <t>% of employees represented by the International Works Council</t>
  </si>
  <si>
    <t>SOCLABO011CAPGEMINIAll</t>
  </si>
  <si>
    <t>&gt;=99%</t>
  </si>
  <si>
    <t>SOCPEOP011</t>
  </si>
  <si>
    <t>Belonging Index Score</t>
  </si>
  <si>
    <t>SOCPEOP011CAPGEMINIAll</t>
  </si>
  <si>
    <t>&gt;80</t>
  </si>
  <si>
    <t>SOCRECR014</t>
  </si>
  <si>
    <t>Average hiring cost per employee (€)</t>
  </si>
  <si>
    <t>SOCRECR014CAPGEMINIAll</t>
  </si>
  <si>
    <t>SOCSKIL010</t>
  </si>
  <si>
    <t>Total number of training hours, including learning in the flow of work (in millions)</t>
  </si>
  <si>
    <t>SOCSKIL010CAPGEMINIAll</t>
  </si>
  <si>
    <t>SOCSKIL010CAPGEMINIMen</t>
  </si>
  <si>
    <t>SOCSKIL010CAPGEMINIWomen</t>
  </si>
  <si>
    <t>SOCSKIL010Europe, Middle East &amp; AfricaAll</t>
  </si>
  <si>
    <t>SOCSKIL010Europe, Middle East &amp; AfricaMen</t>
  </si>
  <si>
    <t>SOCSKIL010Europe, Middle East &amp; AfricaWomen</t>
  </si>
  <si>
    <t>SOCSKIL010Asia-PacificAll</t>
  </si>
  <si>
    <t>SOCSKIL010Asia-PacificMen</t>
  </si>
  <si>
    <t>SOCSKIL010Asia-PacificWomen</t>
  </si>
  <si>
    <t>SOCSKIL010AmericasAll</t>
  </si>
  <si>
    <t>SOCSKIL010AmericasMen</t>
  </si>
  <si>
    <t>SOCSKIL010AmericasWomen</t>
  </si>
  <si>
    <t>SOCSKIL010CAPGEMINIA &amp; B</t>
  </si>
  <si>
    <t>SOCSKIL010CAPGEMINIC</t>
  </si>
  <si>
    <t>SOCSKIL010CAPGEMINID &amp; E &amp; F</t>
  </si>
  <si>
    <t>SOCSKIL010CAPGEMINI(&lt;30 years old)</t>
  </si>
  <si>
    <t>SOCSKIL010CAPGEMINI(&gt;=30; &lt;50 years old)</t>
  </si>
  <si>
    <t>SOCSKIL010CAPGEMINI(&gt;=50 years old)</t>
  </si>
  <si>
    <t>&gt;=70</t>
  </si>
  <si>
    <t>SOCSKIL011CAPGEMINIA &amp; B</t>
  </si>
  <si>
    <t>SOCSKIL011CAPGEMINIC</t>
  </si>
  <si>
    <t>SOCSKIL011CAPGEMINID &amp; E &amp; F</t>
  </si>
  <si>
    <t>SOCSKIL011CAPGEMINI(&lt;30 years old)</t>
  </si>
  <si>
    <t>SOCSKIL011CAPGEMINI(&gt;=30; &lt;50 years old)</t>
  </si>
  <si>
    <t>SOCSKIL011CAPGEMINI(&gt;=50 years old)</t>
  </si>
  <si>
    <t>SOCSKIL013</t>
  </si>
  <si>
    <t>Number of active learners on a yearly defined strategic topic</t>
  </si>
  <si>
    <t>SOCSKIL013CAPGEMINIAll</t>
  </si>
  <si>
    <t>Above the target defined by the Group and disclosed in N-1</t>
  </si>
  <si>
    <t>&gt;=95%</t>
  </si>
  <si>
    <t>2019</t>
  </si>
  <si>
    <t>Inclusion Policy</t>
  </si>
  <si>
    <t>Employees</t>
  </si>
  <si>
    <t>Non-
Employees</t>
  </si>
  <si>
    <t>√</t>
  </si>
  <si>
    <t>Version: published in April 2026</t>
  </si>
  <si>
    <t>730 - Basic</t>
  </si>
  <si>
    <t>718 - Intermediate</t>
  </si>
  <si>
    <t>7.7 (B)</t>
  </si>
  <si>
    <t>8 (B)</t>
  </si>
  <si>
    <t>Achievements of our ESG policy at the end of 2025</t>
  </si>
  <si>
    <t>Objective 1: Reduce our Scope 1, 2 and 3 emissions by 90% by 2040</t>
  </si>
  <si>
    <t>Average Completed Learning Hours, including learning in the flow of
work, per headcount at the end of the year</t>
  </si>
  <si>
    <t xml:space="preserve">Targets, and 2025 achievements </t>
  </si>
  <si>
    <t>Objective 5: Upskill our talents on one yearly defined strategic topic</t>
  </si>
  <si>
    <t xml:space="preserve">Number of active learners on a yearly defined strategic topic </t>
  </si>
  <si>
    <t>Objective 6: Maintain our employees’ belonging index above 80</t>
  </si>
  <si>
    <t>Objective 7: Keep over 80% of the employees with a positive perception
of our Values, culture, and the demonstration of ethical behaviors in the Group</t>
  </si>
  <si>
    <t>Objective 8: Enhance awareness and foster the adoption of Ethical AI practices</t>
  </si>
  <si>
    <t>% of employees surveyed with an average Ethical culture scorebetween 7 and 10 (annual average number of employees)</t>
  </si>
  <si>
    <t>Objective 9: Maintain at least 40% of women in our global teams and reach
35% of women in group executive leadership positions, by 2030*</t>
  </si>
  <si>
    <t xml:space="preserve">% of women in group executive leadership positions </t>
  </si>
  <si>
    <t>Objective 10: Support 10M beneficiaries in underserved communities
through our programs, by 2030</t>
  </si>
  <si>
    <t>Objective 11: Maintain best-in-class corporate governance</t>
  </si>
  <si>
    <t>Objective 12: By 2030, suppliers covering 80% of the purchase amount
of the previous year, will have committed to our ESG standards</t>
  </si>
  <si>
    <t>Objective 13: Embed data protection into our culture, operations
and clients’ delivery</t>
  </si>
  <si>
    <t>Objective 14: Be recognized as a front leader on cybersecurity</t>
  </si>
  <si>
    <t>% of headcount (total headcount at the end of the year) who completed the mandatory e-learning module on data protection</t>
  </si>
  <si>
    <t>Objective 3: Increase bookings (value) delivering sustainability benefits to our clients</t>
  </si>
  <si>
    <t>Objective 2: Scale up our investment in climate and nature solutions at a level commensurate with our total GHG emissions</t>
  </si>
  <si>
    <t>Objective 4: Reach and maintain, on average, 70 learning hours per headcount per year</t>
  </si>
  <si>
    <t>% of DPO (number of DPO at the end of the year) certified with one of the external official certifying bodies</t>
  </si>
  <si>
    <t>Strategy
&amp; CSR Committee</t>
  </si>
  <si>
    <t>Audit
&amp; Risk Committee</t>
  </si>
  <si>
    <t>a) ensures consistency in the consideration of social and environmental aspects in the Group’s main strategic orientations.
b) monitors the Group’s CSR strategy, with a focus on the following sustainability matters (impacts and related targets): (i ) Climate change mitigation (impact); (ii) Helping clients achieve their sustainability objectives (positive impact); (iii)Consumption of resources and indirect impacts on the supply chain (impact); (iv) Diverse and inclusive environment (impact); (v) Digital inclusion and socio-economic development (positive impact).</t>
  </si>
  <si>
    <t>a) monitors the process of preparation of sustainability information.
b) confirms the existence and effectiveness of internal control and internal audit systems as well as the systems for managing the risks in relation to the preparation and processing of sustainability information.
c) reviews the draft sustainability statement.
d) monitors the certification of sustainability information, ensures the independence of the Sustainability Auditors and recommends their appointment.
e) monitors the Group’s risks, with a focus on the following sustainability matters (including related targets): (i) Cybersecurity; (ii) Data privacy; (iii) Talent attraction, retention and development; (iv) Health &amp; Safety; (v)Anti-competitive practices; (vi) Export/Trade Control.</t>
  </si>
  <si>
    <t>Ethics
&amp; Governance Committee</t>
  </si>
  <si>
    <t>Compensation
Committee</t>
  </si>
  <si>
    <t>a) verifies the implementation of good governance rules within the Group and proposes to the Board initiatives aimed at guaranteeing the excellence of its practices.
b) articulates and prioritizes selection criteria for candidates to the Board, ensuring relevant skills &amp; expertise on sustainability and a sufficient level of independence.
c) monitors the Group’s due diligence process and vigilance plan under the French law on duty of vigilance.
d) monitors the Group’s Ethics and Compliance programs, with a focus on the following sustainability matters (risks, impacts and related targets): (i) corruption and bribery (risk); (ii) human rights in the supply chain (impact); (iii) ethical use of technology and AI (impact); (iv) diverse and inclusive environment (human rights and work-related incidents).</t>
  </si>
  <si>
    <t>a) makes proposals to the Board regarding the fixed and variable compensation of each of the Company’s executive corporate officers, including the long-term incentive instruments.
b) reviews plans and grants of long‑term incentive instruments related to the Company’s share capital, including Employee Share Ownership Plans (ESOP) and grants of performance shares.
As part of the above: (i) ensures sustainability-related objectives are included in the annual variable compensation of the CEO; (ii) ensures sustainability-related performance conditions are included in the grants of performance shares to the CEO and top management; (iii) ensures the CEO implements a non-discrimination and diversity policy in the Group governing bodies (including targets).</t>
  </si>
  <si>
    <t xml:space="preserve">
The General Secretary sponsors a centralized ESG team working with key corporate functions, business teams and geographies to structure our ESG priorities, monitor our performance and progress, guide local teams to speed-up both client and corporate innovative solutions, and manage our ESG reporting.
He also chairs the ESG Steering Committee which proposes strategic recommendations and decisions on our integrated responsible business and ESG priorities to the Group Executive Board and the Board of Directors. 
Consistent, unified, and resolutely client-focused, Capgemini’s ESG organization draws on the full range of the Group’s expertise and develops synergies between businesses, offerings, and the geographical areas. Thanks to this unified approach, our stakeholders benefit from unique breakthrough ideas combining strategy, technology, data science, and creative design. The ESG reporting team shapes and recommends our ESG reporting strategy, goals and reporting frameworks."</t>
  </si>
  <si>
    <t>Universal registration document FY25</t>
  </si>
  <si>
    <t>Integrated Annual Report FY 25</t>
  </si>
  <si>
    <t>The role of the Board of Directors of Capgemini SE and its specialized committees in overseeing sustainability matters and related targets can be summarized as follows:
a) sets the strategy and ensures that long-term value creation for all stakeholders is promoted; it appoints the executive corporate officer(s) responsible for implementing this strategy; it monitors and steers the Group sustainability strategy overall, ensuring sustainability is fully embedded in the Group’s main strategic orientations;
b) confirms the existence and efficiency of internal control, internal audit and risk management systems, in particular regarding procedures governing the preparation and processing of financial and sustainability information and it approves the sustainability statement;
c) ensures the integration of sustainability-related performance in the compensation of the CEO and top management;
d) monitors either directly or through its four specialized committees all sustainability-related risks, impacts and opportunities and related targets; committees have a consultative role only as per French law and oversee the sustainability matters described below:</t>
  </si>
  <si>
    <t xml:space="preserve">In 2024, the Group updated its double materiality assessment to be compliant with the framework of the Corporate Sustainability Reporting Directive (CSRD) and the European Sustainability Reporting Standards (ESRS) standards. In the CSRD framework, the double materiality assessment is a fundamental prerequisite for identifying and assessing sustainability matters, qualified as “Impacts, Risks, and Opportunities” (or “IROs”). 
The Impact materiality (“Inside-Out” vision) focuses on impacts, positive or negative, actual or potential, on the population or the environment linked to the Group’s own activities and its value chain including its services and its business relationships.  
The Financial materiality (“Outside-in” vision) focuses on sustainability issues that have a significant influence or can reasonably be expected to have a significant influence on the Group’s business and financial performance (results, cash flow, market position, access to financing etc.): i.e., risks or opportunities. 
The double materiality assessment considers sustainability matters that are either material from one perspective only (impact or financial) or both perspectives at the same time (impact and financial).
Our materiality assessment approach is based on the following three phases:
- Phase 1 – Identification of a potential IROs universe with the following objective: Precisely understand Capgemini’s context through a document review and corporate workshops, to set up a universe of pre‑qualified IROs before assessment.
- Phase 2 – Stakeholders’ consultation with the following objective: Select a representative group of key stakeholders and sustainability statement users, and update the qualification of IROs and their assessment with their vision.
- Phase 3 – Assessment of material IROs and consolidation with the following objective: Apply a scoring methodology to determine which IROs are material and aggregate the results into macro sustainability matters.
</t>
  </si>
  <si>
    <t>Headcount by country with disabilities</t>
  </si>
  <si>
    <t>Headcount with disabilities</t>
  </si>
  <si>
    <t>Total headcount with disabilities</t>
  </si>
  <si>
    <t>% of employees with disabilities</t>
  </si>
  <si>
    <t>URD FY25 location</t>
  </si>
  <si>
    <t>Section 4.2.1.1</t>
  </si>
  <si>
    <t>Section 4.2.2.1</t>
  </si>
  <si>
    <t>Section 4.2.2.3</t>
  </si>
  <si>
    <t>Sections 4.2.2.2 &amp; 4.2.2.4</t>
  </si>
  <si>
    <t>Section 4.2.2
Section 4.2.2
Section 4.2.3</t>
  </si>
  <si>
    <t>Section 4.2.2
Section 4.2.3</t>
  </si>
  <si>
    <t>In 2025, we achieved a 94% reduction in Scope 1 and 2 emissions, compared to 2019. The key driver was our transition to 100% renewable electricity by 2025, as part of our RE100 commitment, up from 28% in 2019. Today all of our operations in 49 countries run entirely on renewable electricity, supported by on-site solar generation and PPAs, reinforcing our leadership in promoting clean energy and helping clients accelerate their own transitions.
We have developed a range of services to help our clients increase the share of renewables in their energy mix. This includes our expertise in negotiating and implementing corporate PPA agreements, as well as our specific support for climate tech clients, helping them scale up, particularly in the fields of hydrogen and renewable energy, etc.
In addition, we provide solutions for energy efficiency and optimization, such as the Energy Command Center asset, which enables intelligent management of energy consumption, paving the way for a more resilient and sustainable energy mix.</t>
  </si>
  <si>
    <t>We are committed to working closely with our clients to optimize their infrastructure use and industrial processes, helping them reach their sustainability goals. Two key Group offers support this: Sustainable Operations, Manufacturing and Supply Chain, and Sustainable Technology. Through these services, we help our clients map and understand the footprint of their supply chain, infrastructure, and products and services. We implement best-in-class methodologies to reduce material waste, water usage, and GHG emissions, limit critical resources and promote circularity, to decrease the carbon footprint of
products and services.
Flagship sites in India and Europe hold LEED, IGBC, BREEAM certifications, with four Indian campuses achieving Net Zero-Energy Platinum status.
Features include efficient HVAC, solar arrays, rainwater harvesting, EV charging, and dual feeder electricity supply. Bangalore campus was named one of 100 Iconic Sustainable Buildings by G20 India.
ISO 50001 certification continues to drive energy conservation measures. Overall, energy efficiency initiatives, led by ECC, have reduced total energy consumption by 44% since 2019.</t>
  </si>
  <si>
    <t>As a company that employs 355,189 people, many of whom live and work in cities, the decisions we make on mobility and waste management can have a global reach. We are committed to reducing the emissions and air pollutants associated with business travel and employee commuting, with targets to reduce GHG emissions by 55% per employee by 2030 and
90% absolute by 2040. We also implement initiatives to reduce waste generation and maximize recycling rates by incorporating zero waste and circularity practices.</t>
  </si>
  <si>
    <t>Section 4.1.1
Section 4.2.2
Section 4.3.1
Section 4.3.2</t>
  </si>
  <si>
    <t>Section 4.3
Section 4.2.3</t>
  </si>
  <si>
    <t>We have an impact on advancing resource efficiency and supporting the circular economy, primarily through the decisions on what we buy, how we use, re-use and dispose of resources. We are committed to reducing total waste per employee by 80% by 2030 compared to 2019, and to reach the amount of zero landfilled waste. 
At the same time, given that the use and management of natural resources is critical for many of our clients, we have developed services to support them in this transformation.
This involves, first and foremost, helping clients understand the impact of their upstream supply chain. Supporting their sustainability transformation includes reworking their sourcing strategies, enhancing transparency with suppliers, and collecting accurate data from their supply chain.
Secondly, we provide high-value technical expertise in product design and formulation to reduce the impact of each product. By applying circularity principles, we optimize raw material usage and promote re-utilization, significantly reducing waste and resource consumption.
Lastly, since dependency on natural resources also raises vulnerability issues, our clients need to forecast the risks they may be exposed to. Our Business for Planet Modeling asset is designed to visualize long-term scenarios that account for the client’s specific context and the risks related to climate, physical threats, and access to natural resources. This tool plays a key role in strengthening our clients’ resilience against physical risks, improving their natural resource sourcing, and supporting strategic decisions that enhance both their long-term resilience and sustainability ambition.</t>
  </si>
  <si>
    <t>Our sustainability program continues to drive strong action on climate change. We are committed to improving education, building capacity, and raising awareness of climate change both throughout our workforce and with our clients.
As part of the mandatory curriculum for employees, the Globe Awareness Module has now been completed by more than 333,000 employees across the Group. In 2025, we added 12 new courses, and updated 6 existing courses.
This ongoing effort aims to ensure our offerings remain closely aligned with employee needs, effectively addressing the challenges they face in their daily work whilst also meeting client expectations.
Our efforts earned two Gold Brandon Hall Awards for learning excellence. Going forward, we will integrate sustainability questions into global employee pulse surveys to refine engagement.</t>
  </si>
  <si>
    <t>Section 4.2.2</t>
  </si>
  <si>
    <t>We are committed to providing a stimulating, fulfilling and safe professional environment to all our employees and we pay particular attention to their physical and mental well-being. In a hybrid model, it’s essential that employees feel guided, connected, and part of our culture wherever they work. To achieve this, we offer personalized training, a feedback-driven culture, helplines, health coverage, and well-being initiatives.
In 2024, Capgemini adopted its Group Health and Safety Policy to harmonize practices across all countries. Employee health and safety remain a top priority and are central to our success. This policy reinforces our commitment and sets the foundation for a unified Health and Safety management system at Group level.</t>
  </si>
  <si>
    <t>Section 4.7.3
Section 4.7.5</t>
  </si>
  <si>
    <t>Section 4.9.2
Section 4.9.4
Section 4.9.5
Section 4.9.6</t>
  </si>
  <si>
    <t xml:space="preserve">Capgemini has zero tolerance to discrimination and pays special attention to potential bullying or harassment of women, including sexual harassment. We ensure that women employees benefit from equal opportunities of getting hired, trained, promoted and rewarded, and fully take part in corporate life and in decision making processes at all levels, as equals of men. We are committed to empower women in business and in broader society. With 40.5% women in the global workforce, we have achieved our first milestone towards gender equity, and aim by 2030 at maintaining this 40% while reaching 35% of women in Executive leadership positions.
Our ACE of STEM initiatives and Digital academies encourage and support under-represented groups, starting by women, to access to rewarding jobs in the Digital economy.
Our women in rugby leadership program upskills women to reach leadership positions in sports.
Through programs like the Leadership Campus, Leadership Series, Connected Manager, and Emerging Leaders Program (ELP), we emphasize inclusive leadership and diversity management. The Inclusion Circles program also plays a key role, with its second wave on Inclusive Leadership mobilizing more than 2,000 host leaders and engaging over 27,700 participants. Together, these initiatives equip leaders to manage diverse teams and foster a culture of equality and inclusion across the organization. </t>
  </si>
  <si>
    <t>Section 4.7.2
Section 4.7.4
Section 4.7.5
Section 4.9</t>
  </si>
  <si>
    <t>Capgemini is committed to opening Science, technology, engineering, and mathematics (STEM) careers to more women. Therefore, we offer various Digital Literacy initiatives through our ACE of STEM program to raise awareness and inspire girls and young women to pursue technology careers. Aside from ensuring a fair representation of women among our trainees, we have also designed several Digital Academies exclusively for women.</t>
  </si>
  <si>
    <t>Section 4.7.4
Section 4.9.5</t>
  </si>
  <si>
    <t>We promote the inclusion and career development of people with all forms of disabilities, including physical impairments, chronic diseases, long-term or disabling illnesses, mental health conditions, and neurodiversity.
Thanks to our competitive, motivating and yet flexible remuneration model, we reward individual and collective performance, while ensuring equal pay for equivalent roles, expertise, seniority and performance. 
We formalized our commitments related to Inclusion and Health and Safety in a set of policies, and regularly assess employee level of satisfaction and well-being.</t>
  </si>
  <si>
    <t>Section 4.7.4
Section 4.7.5</t>
  </si>
  <si>
    <t>We reached 355,189 employees at the year end and 38.00% of our headcount is aged under 30.</t>
  </si>
  <si>
    <t>Section 4.1.1
Section 4.7.4</t>
  </si>
  <si>
    <t>Through its Digital Academy program, Capgemini helps upskill disadvantaged populations on topics such as ITES, web development, and cybersecurity. Each year, we integrate graduates in our organization through internships or full-time positions, not only to enrich our diversity, but also because we believe that they represent a valuable pool of diverse talents trained in cutting-edge skills.</t>
  </si>
  <si>
    <t>Signatory to the UN Global Compact, Capgemini is committed to protecting and preserving human rights in line with the Universal Declaration of Human Rights, the UN Guiding Principles on Business and Human Rights and the International Labor Organization’s Declaration on fundamental principles and Rights at Work (ILO Declaration) core conventions. Our Human Rights Policy outlines 10 commitments on key human rights issues, including a dedicated commitment on the protection against child labor, forced labor and human trafficking. It covers all Capgemini activities and is supported by ongoing training, awareness, risk analysis, and due diligence throughout our value chain.</t>
  </si>
  <si>
    <t>Section 4.1.1
Section 4.6.2</t>
  </si>
  <si>
    <t>Capgemini Inclusion Policy reflects our ambition to progress towards a more diverse, equitable, and inclusive culture that respects and values all kinds of talents, irrespective of age, gender, sexual orientation, social background, ethnic origin, disability status, religion, or political beliefs.
We actively onboard and promote diverse profiles, with 41.9% women among our recruits and 4,589 people with disability.
We encourage all our employees to contribute to our Inclusion strategy and culture by participating in Employee Networks Groups, such as Women@Capgemini, CapAbility, Neuroability, CulturAll, or OutFront, a network uniting our LGBT+ employees active in 26 countries.</t>
  </si>
  <si>
    <t>Section 4.7.4</t>
  </si>
  <si>
    <t>Through our Digital Academy and Digital Literacy programs, Capgemini contributes to the economic and social inclusion of disadvantaged populations, including NEET (Not in Education, Employment, or Training) youth, refugees, marginalized groups, women, elderly, ex-offenders, people with disabilities, etc.</t>
  </si>
  <si>
    <t>Capgemini zero-tolerance principle to corruption is supported by our anti-corruption program, and our commitment to the UN Global Compact’s 10th principle: businesses should work against corruption in all its forms. As a signatory of this program since 2004, we uphold all ten principles covering human rights, labor, environment, and anti-corruption.</t>
  </si>
  <si>
    <t>Section 4.10.4</t>
  </si>
  <si>
    <t>Since 2015, Capgemini has implemented the Supplier Standards of Conduct, formalizing the requirements for its tier one suppliers on ethics, environmental responsibility, legal compliance, and respect for human rights while avoiding conflicts of interest. Updated in 2024 following the release of the Group Human Rights Policy in 2021, these standards now fully align with our 10 human rights commitments across the entire value chain.
The Ethics@Capgemini program covers critical topics such as human rights, harassment-free workplaces, conflict of interest management, and encourages a culture of speaking up and non-retaliation.</t>
  </si>
  <si>
    <t>Section 4.3.2
Section 4.6.2
Section 4.7.6
Section 4.8.2
Section 4.10.7</t>
  </si>
  <si>
    <t>Annual report FY 25</t>
  </si>
  <si>
    <t>To be reported from 2026</t>
  </si>
  <si>
    <t>S1-6_06Europe, Middle East &amp; AfricaAll</t>
  </si>
  <si>
    <t>S1-6_06Asia-PacificAll</t>
  </si>
  <si>
    <t>S1-6_06AmericasAll</t>
  </si>
  <si>
    <t>SOCDIVE013IndiaE</t>
  </si>
  <si>
    <t>SOCDIVE013FranceE</t>
  </si>
  <si>
    <t>SOCDIVE013PolandE</t>
  </si>
  <si>
    <t>SOCDIVE013SpainE</t>
  </si>
  <si>
    <t>SOCDIVE013United StatesE</t>
  </si>
  <si>
    <t>SOCDIVE013GermanyE</t>
  </si>
  <si>
    <t>SOCDIVE013Other Reported CountriesE</t>
  </si>
  <si>
    <r>
      <rPr>
        <b/>
        <sz val="10"/>
        <rFont val="Ubuntu"/>
        <family val="2"/>
      </rPr>
      <t xml:space="preserve">Detailed explanation: </t>
    </r>
    <r>
      <rPr>
        <sz val="10"/>
        <rFont val="Ubuntu"/>
        <family val="2"/>
      </rPr>
      <t xml:space="preserve">
— Purchased electricity from fossil sources is based on our purchases of electricity on standard utility contracts, where there is no specified breakdown of the source of electricity and no energy attribute certificates are purchased. This was 0 for 2025.
— Purchased electricity from renewable sources includes all renewable electricity purchased through power purchase agreements, renewable electricity tariffs or through energy attribute certificates.
— Consumption of self-generated renewable electricity refers to electricity that is generated at our sites (from solar photovoltaic panels) and then consumed directly at those sites.</t>
    </r>
  </si>
  <si>
    <t>√ Data identified in these tables by a √ has been reviewed by Forvis Mazars with a reasonable level of assurance.
Note: Circularity and waste management are critical to advancing sustainable consumption and production through company value chains. Our activities continue to focus on working towards sustainable consumption and zero waste while embedding circularity across the business.</t>
  </si>
  <si>
    <t>To pursue our ambition of impacting 10 million beneficiaries by 2030 and beyond, we continued to drive our Digital Inclusion programs across four main streams: Digital Literacy, Digital Academy, Tech for Positive Futures, and Advocacy &amp; thought leadership, all of which are supported and enabled through employee volunteering. 
— Through our Digital Literacy initiatives, we continued to provide access to digital devices to the most excluded and impart foundational digital skills to the digitally uninformed and untrained to help them take their first steps toward digital autonomy.
— Through our Digital Academies, we continued to help individuals transform their lives for the better through digital empowerment and employment opportunities in the tech sector.
— Through our Tech for Positive Futures initiatives and with our diverse ecosystem of partners, we leveraged technology and innovation to develop solutions that positively impact society and the planet.
— Through our Advocacy &amp; thought leadership action, we focused on raising awareness about the digital divide and how to tackle it to inspire others to adopt collective and meaningful activities.</t>
  </si>
  <si>
    <t>Total number of learnings hours, including in the flow of work</t>
  </si>
  <si>
    <t>Function at risk covered</t>
  </si>
  <si>
    <t>Total revenue</t>
  </si>
  <si>
    <t>SBM-1_06CAPGEMINIAll</t>
  </si>
  <si>
    <t>SOCDIVE001CAPGEMINIAll</t>
  </si>
  <si>
    <r>
      <t>In 2021, we published our Environmental, Social, and Governance (ESG) Policy which is the guide for an effective integration of our priorities into the company strategy, decision-making process, development of solutions and services, and in our relationship with our main stakeholders. It aims not only to comply with applicable regulations, but also to incorporate national and international ESG best practices and recommendations.
In 2025, we have updated our ESG policy and objectives, reinforcing our commitment to sustainable growth, responsible business practices, and corporate accountability. The updated policy builds on the 8 priorities defined in 2021, adding a 9</t>
    </r>
    <r>
      <rPr>
        <vertAlign val="superscript"/>
        <sz val="11"/>
        <color theme="1"/>
        <rFont val="Ubuntu"/>
        <family val="2"/>
      </rPr>
      <t>th</t>
    </r>
    <r>
      <rPr>
        <sz val="11"/>
        <color theme="1"/>
        <rFont val="Ubuntu"/>
        <family val="2"/>
      </rPr>
      <t xml:space="preserve"> focused on ethics, and outlines 14 objectives. It further demonstrates the Group’s dedication to address global challenges while respecting local regulations and creating long-term value for stakeholders.
Capgemini is a responsible leader, determined to have a positive impact on all stakeholders within our ecosystem.
As a Group, we believe that digital transformation should benefit all of humanity and we intend to drive progress and lead in the transition to a more sustainable economy. Building a viable and sustainable ecosystem for all sits at the very heart of our purpose: “Unleashing human energy through technology for an inclusive and sustainable future”.
We aim to be the cornerstone of our ecosystem for lasting positive ESG impacts. Leveraging the spirit and energy of the Capgemini teams, and using our operational excellence, innovative assets, and added‑value partnerships, we continually increase our ESG performance and develop solutions and services to substantially improve the environmental performance of our clients. We contribute to society by fighting exclusion and promoting diversity, by tackling climate change and natural resource depletion. We do this both through our own activities and in collaboration with our clients for a shared success. We are committed to upholding the highest standards of governance and ethics, and fully subscribe to the key principles of sustainable development, namely, inclusivity, integrity, stewardship, and transparency.
This ESG Reporting draws our company's ESG FY25 performance and five-year historical data when available. 
It is to be noted that Capgemini determined that the customary legal restrictions imposed for contracting with federal government entities carrying out classified activities in the United States did not allow the Group to ensure alignment of its US subsidiary Capgemini Government Solutions with the Group’s objectives. The Group therefore decided on February 1, 2026 to launch the divestiture of Capgemini Government Solutions.
This document should ease the access, the understanding and the analysis to the data underlying the results of our ESG Policy.
</t>
    </r>
  </si>
  <si>
    <t>The numbering of sustainability matters corresponds to the order in which they appear in this Sustainability Statement.
The Group identified an ESG matter generating impacts, risks, or opportunities not presented in the ESRS list: 
- Cybersecurity. An entity-specific topic was therefore created. This topic is of specific interest to report users (particularly investors) and is covered by ESG standards and questionnaires. It represents one of the main industry-specific matters for the Group. Previously reported under S4, this topic is now developed under Governance information for better alignment with market practices.
- Data privacy is considered a closely related but different topic as it focuses on the protection of personal data of employees, end-users, and business partners (whereas cybersecurity focuses broadly on the sensitive data of legal entities, mainly clients). Data privacy is not an entity-specific topic, as it is attached to the sub-topic “privacy” within ESRS S1, S2, and S4. Previously reported under S4, this topic is now developed under "Governance information". 
In addition to disclosures related to material IROs not specifically covered by the ESRS such as cybersecurity, digital inclusion or ethical use of technology and AI, the Group has chosen to make additional disclosures, either to show progress against the Group’s specific targets or to provide additional relevant information for our sector, as expected by voluntary reporting standards such as SASB or by rating agencies such as S&amp;P Global Corporate Sustainability Assessment (CSA), CDP or Bloomberg.</t>
  </si>
  <si>
    <t>Capgemini has set targets to reach net zero by 2040, validated by the Science Based Targets initiative as being aligned with the Corporate Net Zero Standard. We continue to accelerate from ambition to action at speed, making strong progress both in decarbonizing our business and collaborating across our value chain to drive change and improvement.
We have a commitment to become net zero by 2040. Our commitment is underpinned by a target to reduce our total Scope 1, 2, and 3 greenhouse gas emissions by 90% by 2040, compared to 2019.
In the development of these targets, we analyzed all relevant emission sources, to ensure coverage was as complete as possible. Our near‑term 2030 targets cover 100% of our Scope 1 and 2 emissions and 98% of our Scope 3 emissions, whilst our 2040 targets cover 100% of all reported Scope 1, 2 and 3 GHG emissions.
Whilst our primary focus is on actions to decarbonize our business, we are also investing in nature and climate tech solutions to abate and remove carbon from the atmosphere. We invest in projects that will generate high‑quality carbon credits (as defined by independent standards) and deliver wider social and environmental co‑benefits.
We continue to accelerate from ambition to action at speed, making strong progress both in decarbonizing our business and collaborating across our value chain to drive change and improvement.</t>
  </si>
  <si>
    <r>
      <rPr>
        <b/>
        <sz val="10"/>
        <color theme="1"/>
        <rFont val="Ubuntu"/>
        <family val="2"/>
      </rPr>
      <t xml:space="preserve">Detailed explanation: </t>
    </r>
    <r>
      <rPr>
        <sz val="10"/>
        <color theme="1"/>
        <rFont val="Ubuntu"/>
        <family val="2"/>
      </rPr>
      <t xml:space="preserve">
There have been no significant acquisitions, mergers or other major changes to the business that have required the recalculation of GHG emissions for previous years. The carbon footprint reported does not include the recently acquired WNS entity, which will be incorporated into next year’s reporting.
- Scope 1 emissions relate to direct emissions from buildings or assets – for Capgemini this includes fuel consumption and fluorinated gas (F-gas) used in air conditioning units of the offices and data centers under the Company’s operational control.
- Scope 2 emissions include emissions associated with the consumption of purchased electricity, heat, or cooling. The reduction in our Scope 2 emissions against the baseline year is the result of a significant increase in the use of renewable electricity.
- Scope 3 emissions are indirect greenhouse gas emissions (not included in Scope 2) that occur in the value chain. 
We have assessed the relevance of all GHG Protocol Scope 3 categories and determined that relevant emission categories include 3.1 purchased goods and services, 3.3 fuel and energy-related activities (not included in Scope 1 or Scope 2) – for Capgemini in particular electricity transmission and distribution losses, 3.5 waste management, 3.6 business travel, 3.7 employee commuting (including working from home). Category 3.1 also includes a small portion of emissions associated with 3.2 capital goods and 3.4 upstream transportation and distribution as there is not always a satisfactory way of separating these emissions.
Other Scope 3 categories have been evaluated according to the GHG Protocol criteria, focusing particularly on the size of emissions, the level of stakeholder interest and our ability to influence these emissions, and have been determined as not relevant.
Over the last few years, Capgemini has transitioned from having a majority of leased data centers to having a majority of third party managed data centers which are now reported under Scope 3.1 emissions, but as a separate line for full transparency.
As recommended by the GHG Protocol, emissions of F-gas not covered by the Kyoto Protocol such as chlorofluorocarbons (CFCs) are not reported as Scope 1 emissions and are therefore not included above. These F-gas emissions are, however, captured with a value of 151 tons of CO2e for 2025.
Our business travel emissions have been calculated including the impact of radiative forcing for air travel and we have also accounted for hotel emissions. We also include company cars within the business travel category, as they are not owned or leased directly by Capgemini but by employees. Not all companies in our sector take this approach so direct comparisons should be made with appropriate awareness and caution.
</t>
    </r>
    <r>
      <rPr>
        <b/>
        <sz val="10"/>
        <color theme="1"/>
        <rFont val="Ubuntu"/>
        <family val="2"/>
      </rPr>
      <t>The total GHG emissions per unit revenue has been calculated by dividing the total GHG emissions (market-based) by the total revenue. The revenue figures can be found in Chapter 5 “Financial Information”.</t>
    </r>
  </si>
  <si>
    <r>
      <rPr>
        <b/>
        <sz val="10"/>
        <rFont val="Ubuntu"/>
        <family val="2"/>
      </rPr>
      <t>Detailed explanations:</t>
    </r>
    <r>
      <rPr>
        <sz val="10"/>
        <rFont val="Ubuntu"/>
        <family val="2"/>
      </rPr>
      <t xml:space="preserve">
— Energy for all our leased and owned offices is included above, with the exception of a few small, serviced offices and co-working spaces which are reported within the category Scope 3.1 purchased goods and services.
— In the last few years, most of our data centers have transitioned from being leased or owned to being third-party managed. For increased transparency, we report the energy consumption associated with third-party data centers in the last two rows of the table. However, to ensure alignment with the GHG Protocol and RE100, these are not included in the total energy consumption figures or any of the other tables in this section.</t>
    </r>
  </si>
  <si>
    <r>
      <rPr>
        <b/>
        <sz val="10"/>
        <color theme="1"/>
        <rFont val="Ubuntu"/>
        <family val="2"/>
      </rPr>
      <t xml:space="preserve">Detailed explanation: </t>
    </r>
    <r>
      <rPr>
        <sz val="10"/>
        <color theme="1"/>
        <rFont val="Ubuntu"/>
        <family val="2"/>
      </rPr>
      <t xml:space="preserve">
Data Center Power Usage Effectiveness (PUE) is a standard industry measure of how energy efficient a data center is. It compares the amount of non-computing overhead energy (used for things like cooling and power distribution) to the amount of energy used to power IT equipment. To help us track the energy efficiency of the data centers we use, we calculate a weighted average of the PUE of leased and owned data centers (with the weighting based on the total energy consumption of each data center).
Across the Group we have four main methods for sourcing renewable electricity:
1) renewable self-generation (8% of total electricity consumption) – this is mostly in India, where we own several buildings and have the capacity to install solar photovoltaics; 
2) renewable Power Purchase Agreements (23.3% of total electricity consumption) – only in place India, where our volume is sufficiently high to make PPAs an option;
3) renewable tariffs, with energy attribute certificates bundled as part of contract (28.8% of total electricity consumption) – these are in place in the Netherlands and with energy attribute certificates including Guarantee of Origin (GoO) certificates; and
4) unbundled energy attribute certificates are in place for all other countries (40.2% of total electricity consumption), with the main instruments used including GoO, REGO, LGC, NZEC and IREC.</t>
    </r>
  </si>
  <si>
    <r>
      <rPr>
        <b/>
        <sz val="10"/>
        <rFont val="Ubuntu"/>
        <family val="2"/>
      </rPr>
      <t>Detailed explanation:</t>
    </r>
    <r>
      <rPr>
        <sz val="10"/>
        <rFont val="Ubuntu"/>
        <family val="2"/>
      </rPr>
      <t xml:space="preserve">
-  Non-renewable electricity production is largely electricity generated by diesel generators and used primarily as a source of back-up in the case of power outages.
-  Renewable electricity production is renewable electricity generated from on-site solar panels. The majority of this is used on site, but a small portion (634 MWh in 2025) is exported to the grid and used locally, as it is generated during weekends and holidays when we generate more than we can use. Another portion (689 MWh in 2025) is used to charge EVs in Indian offices. This is the reason the figure is higher in this table than the previous table on self-generated renewable electricity.</t>
    </r>
  </si>
  <si>
    <t>In accordance with our materiality assessment, we concluded thatnbiodiversity and water were not material topics from a IRO perspective, but as part of our beyond carbon approach, we continue our work in these areas to recognize the role of nature in combatting climate change.
Diverse actions are undertaken to:
— Manage our impacts on biodiversity and water – we work to reduce the impacts of our sites and supply chains and implement nature-positive initiatives where feasible.
— Invest in climate and nature solutions – alongside our carbon reduction program, we are investing in projects to remove or abate carbon, whilst also delivering positive nature and social impacts.
— Apply technology and our expertise to address key biodiversity and water challenges – we bring an innovative approach to ensure technology can contribute to the understanding, monitoring, and preservation of biodiversity and water
resources.
— Work with clients – we help clients address their key sustainability challenges, including addressing the topic of biodiversity and water.
— Use our influence and partnerships – we use our influence and networks to foster collaboration and collective action.</t>
  </si>
  <si>
    <t>Capgemini’s primary use of water is for sanitation and hygiene, with some. sites requiring water for maintaining landscaping. Our total water withdrawal is estimated at just over 0.90 million cubic meters for 2025, a reduction of 3% versus 2024 and 51% against our baseline year of 2019. WRI Aqueduct and WWF Water Risk tools were employed to identify relevant areas with water-related risks. The screening from Aqueduct identified that around a third of all our sites are located in extremely high-risk and high-risk water stressed areas; this proportion has changed due to a reduced portfolio. 
The highest level of water stress is found in India. Over half of our workforce are based in India and our operations there also represents over 75% of our water withdrawal, making these sites the highest priority for action.
Across the Group, we have invested in a range of measures to reduce our freshwater demand, from large-scale investment in membrane sewage treatment plants, greywater use, rainwater harvesting and cooling tower technology, to smaller measures such as boiling water taps for hot drinks, low-flow toilet flush systems and water-saving aerators. In addition, several of the data centers we employ run on closed-loop systems, reusing water.</t>
  </si>
  <si>
    <t>As a people‐oriented business, we tackle the challenges of today and tomorrow in a demanding environment, working closely with our clients to build the future they want. 
This requires a constant refresh of our collective capabilities and we do so by leveraging the expertise, creativity, and commitment of all our people. We believe everyone joining Capgemini is a talent in the making. Through offering individualized learning paths, appropriate guidance, and coaching, as well as fostering a positive and healthy work environment, we build an inclusive culture where every form of diverse talent thrives.
Capgemini’s purpose acts as a compass to our employees to be inspired and engaged in pursuing the common goal of making an impact in the world. This is further translated through our brand promise “Make it real”. 
We are convinced that our human capital is a key asset to thrive in our Industry. As we navigate in a competitive talent market, with economic uncertainties, we aim to attract, retain and develop top talents and leaders. Our HR strategy is underpinned by 3 key pillars, designed to support Capgemini’s growth ambition:
— build organizational resilience through agile skills growth at scale
— develop strong leadership pipelines
— foster a flexible, diverse, and engaged workforce: provide a best‑in‑class personalized People Experience to foster a strong sense of belonging and enhance engagement, well‑being and productivity. 
We also embed sustainability in our people agenda and support our talents, our leaders and our HR teams to increase their awareness, knowledge and skills on the matter. 
We aim to create a unified people experience through the ‘moments that matter’ for our people.
Our Talent strategy supports Capgemini’s business growth in four major areas:
1) Attracting and retaining World-Class Talent
2) Building workforce agility and skills;
3) Building strong and future-ready pools of leaders; and
4) Building a flexible, engaged, mobile and high performingworkforce.</t>
  </si>
  <si>
    <t xml:space="preserve">The Capgemini brand is a key asset for attracting top talent in the market. Over the last two years we have gradually returned to pre-Covid levels within a range of 60 to 80,000 hires per year, along with a decrease in attrition closer to the usual range for our industry. The hiring gender balance ratio is 41.9% women among newcomers.
Capgemini is dedicated to fostering a flexible, engaged, and high-performing workforce by prioritizing a best-in-class People Experience throughout every stage of the candidate and employee journey. Guided by our “Promote First, Hire Second” philosophy, we champion internal mobility and career advancement, ensuring that employees with demonstrated potential are given precedence for new opportunities.
In 2025, we introduced our Career Enablement strategy, designed to unlock internal career pathways, strengthen talent retention, and balance external hiring with building cross-enterprise experience. Transparent career paths across our diverse set of Professional Groups and clear eligibility criteria empower people to envision long-term futures within Capgemini, driving motivation and aligning individual aspirations with business priorities.
At the same time, Capgemini’s global performance management system, GetSUCCESS, underpins this commitment as a key driver of workforce development. </t>
  </si>
  <si>
    <r>
      <t>Scope: 7 largest countries representing 81.1% of total headcount at December 31</t>
    </r>
    <r>
      <rPr>
        <vertAlign val="superscript"/>
        <sz val="9"/>
        <color theme="1"/>
        <rFont val="Ubuntu"/>
        <family val="2"/>
      </rPr>
      <t>st</t>
    </r>
    <r>
      <rPr>
        <sz val="9"/>
        <color theme="1"/>
        <rFont val="Ubuntu"/>
        <family val="2"/>
      </rPr>
      <t>, 2025.</t>
    </r>
  </si>
  <si>
    <t>Scope: The coverage for this table is above 99.9% for gender, permanent vs. temporary, and part-time distribution.</t>
  </si>
  <si>
    <t>Capgemini is committed to equipping its workforce with the advanced skills and capabilities necessary to deliver value both today and in the future. We offer world-class, people-centric, and transformative learning opportunities, ensuring that all employees (from graduates to senior leaders) have access to the rightlearning, in the right format, at the right time. This approach enables our people to thrive in an ever-evolving digital landscape.
Our dedication to continuous development encompasses human skills, industry expertise, sustainability, and advanced technology, with a particular focus on artificial intelligence, generative AI, and Agentic AI. Through these initiatives, Capgemini ensures that teams remain efficient, innovative, and market-leading, consistently delivering superior outcomes for clients and supporting the long-term success of the organization.
In 2025, we continued to demonstrate our commitment to continuous learning to all Capgemini employees, delivering learning at scale across the organization: Capgemini’s emphasis on hands-on, practical learning empowers employees to translate their potential into measurable business outcomes, while simultaneously fostering sustainable, long-term employability both within the organization and beyond.</t>
  </si>
  <si>
    <r>
      <t xml:space="preserve">We recognize that countries must operate within their local regulatory/legal framework. The objectives for 2026 are set at a Group level and will accelerate our inclusion efforts.
It is our strong conviction that a diverse workforce and an inclusive and equitable culture boost creativity and innovation and are, therefore, integral to being a high-performance company.
— We are building broad talent pools to provide high quality capabilities to our clients, with the right skills and talent mix;
— Our approach goes beyond gender balance, reflecting the richness of society, by recognizing diverse attributes such as gender identity, age, ethnicity, orientation, ability, beliefs, and working styles;
— Our recruitment or promotion criteria apply to all and are based on skills, performance and potential only;
— We promote a safe, inclusive, and collaborative culture, valuing individual strengths and shared purpose, free from discrimination and harassment.
Our commitment is embedded in the Group Inclusion Policy and reinforced through a dedicated priority in our ESG Policy. </t>
    </r>
    <r>
      <rPr>
        <sz val="11"/>
        <color theme="1"/>
        <rFont val="Ubuntu"/>
        <family val="2"/>
      </rPr>
      <t>These policies y pursues four main ambitions:
— Be a destination company where all talents can thrive. While we remain focused on progressing towards more parity between genders, we have broadened our perspective and we commit to ensuring a better representation of society in all its richness;
— Offer an inclusive workplace with equal opportunities for all. We offer equal opportunities and fair treatment to all, by monitoring the recruitment mix, equal promotion rates, and equal pay for equal work. It relies on fair management and processes, aligned with the highest standards, as defined by external certification and indexes;
— Strengthen an inclusive culture, engaging all our workforce. We cultivate a safe and respectful workplace where leaders are made accountable and invited to self-reflect on their daily behaviors, in line with our core values, Code of Business Ethics, and new leadership model. Beyond managers, employees can contribute to the Employee Networks or volunteering initiatives promoted in our CSR &amp; ESG policies. Everyone is instrumental in building a friendly environment where individuals can be their authentic self and find their way, combining professional ambition and personal life; and, 
— Make business and technology transformation an Opportunity for local communities and broader society. We commit to playing our part in breaking down barriers and making meaningful change happen beyond our boundaries. In our relationships with our clients, partners, providers, external affiliations, and communities, our way of operating, our sports sponsorship and our thought leadership aim at driving positive impact and shaping positive futures.</t>
    </r>
  </si>
  <si>
    <t>Health and Safety information is provided to all employees and regular training sessions are promoted and conducted to prepare employees to react in the event of an incident. 
Employees who have received first aid and training are thus able to provide an adequate response in the event of an emergency. Third‐party support is offered for work‐life balance, disability, and rehabilitation, as well as during business travel.
Capgemini adopted its Group Health and Safety Policy in December 2024 to align all the Group’s countries with the way we take care of employees. The Health and Safety of Capgemini employees are of the utmost importance and the overall wellbeing of our people is core to our activities and success. This Policy is an opportunity to confirm our commitment and make it consistent across the Group. The Health and Safety Policy is the cornerstone of our vision and governance at Group level and lays the foundations for a common definition of the Health and Safety management system that will be adopted and implemented by the countries.
This policy is structured around:
— our commitments (identify and comply with legal provisions, identify hazards and assess the risks, actions plan to avoid the risk or to mitigate the risk, provide guidance, training and awareness, assign adequate resource(s), review periodically the Group Health and Safety Policy, etc.);
— employee rights (non-discrimination, confidentiality of information, being vigilant for their own safety and health, and that of the people they interact with, etc.);
— fostering well-being (our ecosystem consisting of a dedicated Well-being team in Group HR, Chief HR Officers/HR Directors, country well-being leaders and global vendors provide support to people); and
— flexible working (we offer flexible working, to give employees the opportunity to choose how they balance their work and personal life).
For Flexible work and Health and Safety related policies, employee viewpoints are taken into consideration via the International Works Council (IWC) and its representatives.</t>
  </si>
  <si>
    <t>We are committed to maintaining a constructive employee dialog and labor relations at all levels of the organization, both locally and globally. As we are convinced that employee dialog is a powerful tool to move forward, while allowing safe and conflict-free change, we have implemented an organization and tools enabling a strong dialog with employees and their representatives at all levels of the organization. 
In 2025, Capgemini continued to demonstrate its unwavering commitment to workers’ rights, collective bargaining coverage, and to fostering a robust social dialogue.
Recognizing the essential role of social dialogue at both global and local levels, Capgemini introduced its Employee Relations Policy in November 2023. This policy is anchored in three core principles:
— Construction and maintenance of a constructive and respectful social dialog;
— Promotion of continuous, high-quality dialog for the benefit of the Company and its employees;
— Synergy between business and growth, and constructive and mature dialog.
Capgemini’s view of employee relations is ambitious, and this policy is an opportunity to confirm our approach and share it with all our employees and the market.
The main components of this policy are:
— Our social foundations;
— Our employee relations foundations (constructive dialogue, constructive negotiation, responsible transformation). It defines our commitments in terms of working conditions, social dialogue with our employees and/or the various forms of staff representation (where they exist), collective bargaining (where it exists) and transformation of the Company.</t>
  </si>
  <si>
    <t>The Ethics@Capgemini e-learning developed by Group Ethics raises awareness on Capgemini’s Human Rights Policy commitments and framework. It provides guidance on key human rights issues at stake for the Company and covers all our employees including Capgemini procurement teams. Ethics@Capgemini is a mandatory e-learning course reassigned annually to all employees, covering all functions across the Group.</t>
  </si>
  <si>
    <t>Total emissions (market based)</t>
  </si>
  <si>
    <t>Location based</t>
  </si>
  <si>
    <t>Total scope 2</t>
  </si>
  <si>
    <t>Carbon credits</t>
  </si>
  <si>
    <t>E1-7_14</t>
  </si>
  <si>
    <t>E1-7_13</t>
  </si>
  <si>
    <t>Capgemini published a dedicated Human Rights Policy in December 2021 which aligns with the Universal Declaration of Human Rights, the United Nations Guiding Principles on Business and Human Rights (UNGPs) and the International Labor Organization’s Declaration on Fundamental Principles and Rights at Work (ILO Declaration). Our Human Rights Policy states our commitments, program, and governance, and covers all Capgemini activities.
In defining the Human Rights Policy, we identified ten human rights commitments:
— eight of the commitments concern key human rights issues: equal opportunity and fair treatment; freedom of expression; freedom of association and collective bargaining; harassment-free work; safe and healthy workplace; protection against child labor, forced labor, and human trafficking; data privacy; and protecting human rights through our ethical approach on AI solutions;
— two of the commitments represent positive actions by the Group towards those rights: right to education; and digital inclusion.
In implementing its Human Rights Policy, Capgemini considers the vulnerability of certain groups of people as defined by international law such as migrant workers, women and indigenous people.
Capgemini trusts and expects team members and external stakeholders to report ethical concerns in good faith. SpeakUp, our ethics helpline, is more than just a tool; it is a commitment to listen to our employees, to be fair when investigating issues, to show organizational justice, maintain confidentiality and protect reporters from any form of retaliation. It is a web and phone‐based ethics reporting, incident management and advisory tool, hosted by an independent service provider, managed by our Group Ethics function, and supported by our global network of General Counsels – Ethics &amp; Compliance Officers and HR investigators. 
SpeakUp is voluntary, confidential, and allows anonymity. It is made available by Capgemini to all its stakeholders – our team members across the Group, clients, suppliers, and business partners. SpeakUp empowers people to report alerts and ask for advice and guidance about actions or behaviors that are (1) not aligned with our values, our Code of Business Ethics and related Ethics &amp; Compliance policies, (2) not in compliance with applicable laws, or (3) that may significantly affect vital interests of Capgemini and its affiliates.
Alerts related to violations or risks of violation of human rights and corrective actions are monitored through SpeakUp. We are also in the process of ensuring the alignment of our SpeakUp policy with the UNGPs effectiveness criteria for remediation.</t>
  </si>
  <si>
    <t>Discrimination incidents, including harassment, include i) alerts collected through our SpeakUp tool, ii) legal actions having resulted in a final adverse judgment against the Group, iii) complaints to OECD National Contact Points (NCPs), relating to discrimination or harassment during the reporting year, as applicable.
Complaints filed through channels for people in the own workforce to raise concerns on human rights issues other than discrimination or harassment cover alerts relating to working conditions and data privacy collected through our SpeakUp tool during the reporting year. Following the double materiality assessment, Capgemini has not been identified as at risk of being connected to any severe human rights issues or incidents. No complaint against a Group entity was filed to or pending before a National Contact Point for OECD multinational enterprises in 2025.</t>
  </si>
  <si>
    <t>Digital Inclusion is a core commitment to equity and empowerment in a digital world. We bridge the digital divide by partnering with nonprofits, social enterprises, academic institutions, and civil society groups to create impactful, sustainable programs. Operating within a structured framework focused on partnership and accountability, our goal is to positively impact ten million beneficiaries by 2030. Most partnerships last at least 2 to 3 years, reflecting our belief that lasting change requires sustained collaboration. Capgemini’s initiatives are developed with local partners, including NGOs and educational institutions, to ensure programs are tailored and responsive to community needs.
In 2025, we positively impacted 955,412 beneficiaries, welcoming into our team 969 talents out of the 20,286 graduates trained in our Digital Academies.</t>
  </si>
  <si>
    <t>In 2025, beneficiaries from the Tech4Positive Futures (T4PF) Programs have not been included in our overall ESG beneficiary count to ensure accuracy and consistency in our disclosures. This decision was made due to the absence of a standardized methodology to measure the impact of these projects, particularly those under the Environment theme, where outcomes are complex and difficult to quantify.</t>
  </si>
  <si>
    <t xml:space="preserve">Total removal </t>
  </si>
  <si>
    <t>Total avoidance / reduction</t>
  </si>
  <si>
    <t>The Board of Directors of Capgemini SE sets the strategic direction of the Company and of the Capgemini Group and ensures that long‑term value creation for all stakeholders is promoted. It monitors and steers the Group’ sustainability strategy overall, ensuring sustainability is fully embedded in the Group’s main strategic orientations. It appoints the Chief Executive Officer responsible for implementing this strategy and ensures that the compensation of the Chief Executive Officer includes objectives and performance conditions in line with the Group’s sustainability strategy. It takes decisions on the major issues concerning the operation and future of Capgemini, to promote sustainable value creation for its shareholders and all stakeholders.
The Board of Directors confirms the existence and efficiency of internal control, internal audit and risk management systems, in particular regarding procedures governing the preparation and processing of sustainability information, and approves the sustainability statement. It monitors all sustainability‑related risks, impacts and opportunities and related targets either directly or through its four specialized committees.
Finally, the Board of Directors seeks to implement a balanced governance structure tailored to Capgemini and able to adapt to the circumstances and challenges specific to the Group, ensuring notably the presence of relevant skills and expertise in relation to Capgemini sustainability matters.</t>
  </si>
  <si>
    <r>
      <t xml:space="preserve">To prevent risks of corruption and bribery, Capgemini has implemented a robust and regularly updated anti‐corruption compliance program which has been rolled out across the Group through a dedicated organization.
Honesty means loyalty, integrity, uprightness, and a complete refusal to use any underhanded method to gain business or any kind of advantage. For us, neither growth, nor profit, nor independence have any real value unless they are won through complete honesty and probity. Everyone in the Group knows that lack of openness and integrity in our business dealings will be immediately sanctioned.
</t>
    </r>
    <r>
      <rPr>
        <b/>
        <sz val="11"/>
        <color theme="1"/>
        <rFont val="Ubuntu"/>
        <family val="2"/>
      </rPr>
      <t>Our zero tolerance for corruption stems from this cardinal value</t>
    </r>
    <r>
      <rPr>
        <sz val="11"/>
        <color theme="1"/>
        <rFont val="Ubuntu"/>
        <family val="2"/>
      </rPr>
      <t xml:space="preserve">, underpinning our anti‐corruption program. It is part of Capgemini’s commitment to society, reflected in the Ten Principles of the UN Global Compact, which Capgemini first signed in 2004. Member companies of this program support and comply with ten principles in the areas of environment, human rights, labor rights and the fight against corruption.
The Group Anti-Corruption Policy, approved by the Chief Executive Officer, reinforces zero tolerance for corruption and outlines key corrupt practices, risky situations, and avoidance measures. It applies to all Capgemini staff and expects third parties to follow its principles. The policy details rules for gifts, entertainment, travel, and interactions with both private individuals and public officials, as well as guidelines for sponsorships, donations, agents, consultants, and lobbying. </t>
    </r>
    <r>
      <rPr>
        <b/>
        <sz val="11"/>
        <color theme="1"/>
        <rFont val="Ubuntu"/>
        <family val="2"/>
      </rPr>
      <t>The policy also strictly bans political contributions</t>
    </r>
    <r>
      <rPr>
        <sz val="11"/>
        <color theme="1"/>
        <rFont val="Ubuntu"/>
        <family val="2"/>
      </rPr>
      <t>. These principles are included in the 2025 Blue Book update and were presented to our International Works Council and local employee representatives, where relevant.
The policy is available in 17 languages on the internal website, and all employees were notified by email. Completion of anti-corruption e-learning requires employees to download and acknowledge the policy.</t>
    </r>
  </si>
  <si>
    <t>Capgemini is committed to competing vigorously but fairly with its competitors and conducting its business in a way guided by the principles of fair and open competition, in full adherence to the applicable competition laws. 
The Group operates in competitive markets and the majority of the countries in which it operates have competition or antitrust laws, and trade regulations designed to protect such competition. Complying with such legislation leads to better business, builds the trust of our clients and the general public and fosters innovation and excellence. It also prevents financial and reputational damages to Capgemini. The commitment of our Group CEO and its management approach of full compliance with all applicable competition laws is embedded in our Group‐wide Competition Laws Policy that is binding on all Capgemini employees and published on our external website.
Capgemini’s policy details the honest competition principles applicable in relation to all relevant stakeholders (employees, customers, competitors, suppliers, shareholders, partners, as well as society as a whole) and provides a comprehensive overview of unacceptable or problematic practices, including concrete scenarios likely to be encountered in our business and the principles to be followed. It also provides practical guidance and explains where to find support.</t>
  </si>
  <si>
    <r>
      <t xml:space="preserve">Our supply chain serves our clients and ensures our internal operations are conducted properly. We strive to guarantee an alignment with our ethical standards and the expectations of our clients. 
For over ten years, the Group has had a mandatory purchase order policy and a Global Purchasing System, which gives a clear picture of all our activities from sourcing to payment. 
It is critical to Capgemini that its suppliers – including their employees and supply chain – are committed to maintaining the highest ethical standards, preserving the environment and adhering to all applicable laws, including, human rights and anti‐corruption laws while avoiding potential conflict of interests. Our standards can be met only with our suppliers’ cooperation and commitment. The Supplier Standards of Conduct also contains provisions for Capgemini suppliers to flow down its requirements through their supply chain. The Supplier Standards of Conduct is available on our Group website.
In 2023, Capgemini launched the Supply Chain ESG Pledge, a joint commitment between Capgemini and its suppliers to drive meaningful progress on climate action and broader ESGchallenges. The Pledge is designed to foster strong supplier engagement and support the achievement of Capgemini’s sustainability objectives. This initiative establishes core ESG principles while enabling suppliers to set their own voluntary targets, plans, and strategies to accelerate transformation within their businesses and supply chains. Beyond assessment and reporting, the Pledge encourages suppliers to implement tangible changes that create long-term value. Over time, the Pledge will address ESG challenges requiring supply chain transformation. It invites suppliers to commit to recognized industry standards and provides an opportunity to voluntarily adopt additional measurable goals that deliver real impact.
Additionally in 2025, we conducted training for our Procurement team to enhance their understanding of the ESG pledge. The training aims to improve the team’s ability to collaborate with suppliers, ensuring that our supply chain partners are supported in their ESG pledge drafting.
</t>
    </r>
    <r>
      <rPr>
        <b/>
        <sz val="11"/>
        <color theme="1"/>
        <rFont val="Ubuntu"/>
        <family val="2"/>
      </rPr>
      <t>By 2030, suppliers covering 80% of the purchase amount of the previous year will have committed to our ESG standards.</t>
    </r>
  </si>
  <si>
    <r>
      <t>CAPGEMINI has reported in accordance with the GRI Standards for the period from January 1</t>
    </r>
    <r>
      <rPr>
        <vertAlign val="superscript"/>
        <sz val="12"/>
        <color theme="1"/>
        <rFont val="Ubuntu"/>
        <family val="2"/>
      </rPr>
      <t>st</t>
    </r>
    <r>
      <rPr>
        <sz val="12"/>
        <color theme="1"/>
        <rFont val="Ubuntu"/>
        <family val="2"/>
      </rPr>
      <t xml:space="preserve"> to December 31</t>
    </r>
    <r>
      <rPr>
        <vertAlign val="superscript"/>
        <sz val="12"/>
        <color theme="1"/>
        <rFont val="Ubuntu"/>
        <family val="2"/>
      </rPr>
      <t>st</t>
    </r>
    <r>
      <rPr>
        <sz val="12"/>
        <color theme="1"/>
        <rFont val="Ubuntu"/>
        <family val="2"/>
      </rPr>
      <t>, 2025.</t>
    </r>
  </si>
  <si>
    <t>Total compensation ratio</t>
  </si>
  <si>
    <t>Dutch</t>
  </si>
  <si>
    <t xml:space="preserve">Spanish </t>
  </si>
  <si>
    <t>Italian</t>
  </si>
  <si>
    <t>Scope: Capgemini group.
Based on data at December 31, 2023 and December 31, 2024
** gender pay gap data certified by EDGE</t>
  </si>
  <si>
    <t>Cost per employee</t>
  </si>
  <si>
    <t>Gender pay gap on 'equal pay for equal work' basis</t>
  </si>
  <si>
    <t>% of removal projects</t>
  </si>
  <si>
    <t>E1-7_14CAPGEMINIAll</t>
  </si>
  <si>
    <t>% of reduction projects</t>
  </si>
  <si>
    <t>E1-7_13CAPGEMINIAll</t>
  </si>
  <si>
    <t>Average hiring cost per employee</t>
  </si>
  <si>
    <t>Digital Inclusion</t>
  </si>
  <si>
    <t xml:space="preserve"> </t>
  </si>
  <si>
    <t>Amount paid to individuals or organizations in the context of a data protection claim against the Group (with regards to the processing of their personal data)</t>
  </si>
  <si>
    <t>B+</t>
  </si>
  <si>
    <t>9/951</t>
  </si>
  <si>
    <t>11.2 Low-risk rating</t>
  </si>
  <si>
    <t>Equiledap Gold Seal</t>
  </si>
  <si>
    <t>96th percentile</t>
  </si>
  <si>
    <r>
      <t xml:space="preserve">Committed
</t>
    </r>
    <r>
      <rPr>
        <i/>
        <sz val="10"/>
        <color theme="9"/>
        <rFont val="Ubuntu"/>
        <family val="2"/>
      </rPr>
      <t>Revised in February 26</t>
    </r>
  </si>
  <si>
    <t>URD FY25 - 8.1 Legal information
URD FY25 - Introduction
URD FY25 - 6.2 Capgemini and the stock market</t>
  </si>
  <si>
    <t>URD FY25 - 4.6.2 Methodology and scope of sustainable performance indicators
URD FY25 - note 33 List of the main consolidated companies by country</t>
  </si>
  <si>
    <t>URD FY25 - 4.6.2 Methodology and scope of sustainable performance indicators
Capgemini ESG Reporting FY25</t>
  </si>
  <si>
    <t>URD FY25 - 4.6.2 Methodology and scope of sustainable performance indicators</t>
  </si>
  <si>
    <t>URD FY25 - 2.1.2 Governance structure
URD FY25 - 2.1.3 Composition of the Board of Directors</t>
  </si>
  <si>
    <t>URD FY25 - 2.1.3 Composition of the Board of Directors</t>
  </si>
  <si>
    <t>URD FY25 - 2.1.2 Governance structure</t>
  </si>
  <si>
    <t>URD FY25 - 2.2.1 Organization of the Board of Directors
URD FY25 - 2.2.3 Assessment of the Board of Directors</t>
  </si>
  <si>
    <t>URD FY25 - 2.2.3 Assessment of the Board of Directors</t>
  </si>
  <si>
    <t>URD FY25 - 2.3 Compensation of corporate officers</t>
  </si>
  <si>
    <t>URD FY25 - 2.3.3 Compensation paid in 2023 or granted in respect of 2023 to Executive Corporate Officers</t>
  </si>
  <si>
    <t>URD FY25 - 4.4.2 Business conduct</t>
  </si>
  <si>
    <t>URD FY25 - note 10 Income tax expense</t>
  </si>
  <si>
    <t>Capgemini ESG Reporting FY25 - Materiality &amp; value Chain</t>
  </si>
  <si>
    <t>506 - 509 
2 - 3 
444 - 446</t>
  </si>
  <si>
    <t>221 - 223
394 - 395</t>
  </si>
  <si>
    <t>221 - 223
Introduction</t>
  </si>
  <si>
    <t>221 - 223</t>
  </si>
  <si>
    <t>URD FY25 - 4.7 Own workforce</t>
  </si>
  <si>
    <t>224 - 261</t>
  </si>
  <si>
    <t>40 - 42
43 - 53</t>
  </si>
  <si>
    <t>43 - 53</t>
  </si>
  <si>
    <t>40 - 42</t>
  </si>
  <si>
    <t>2040  Target</t>
  </si>
  <si>
    <t>Currently achieving a global net zero by 2050 requires nature and climate tech solutions for removing carbon from the atmosphere in addition to global decarbonization efforts, and the voluntary carbon market offers a mechanism to fund the investment in solutions that are needed. Whilst our primary focus is on actions to decarbonize our business, with a target to reduce our carbon emissions by 90% in absolute terms across all scopes by 2040, we are also investing in nature and climate tech solutions to abate and remove carbon from the atmosphere.
Whilst there are a number of different perspectives on the role of carbon credits, our approach is broadly aligned to the view that carbon removal credits can be used when a company has met its long-term reduction target, to mitigate the final percentage of emissions which cannot be abated and move towards net zero. However, we also believe that long-term corporate objectives are not sufficiently addressing the high concentration levels of CO₂ and other greenhouse gases already in, and continuing to enter, the atmosphere today.
For these reasons, in addition to reducing our emissions as set out in our carbon reduction targets, we will retire carbon credits on a ton-for-ton basis against the residual carbon emissions, associated with our direct operations from 2025 and against the residual emissions including our supply chain from 2030. We do not make any public claims about GHG neutrality.</t>
  </si>
  <si>
    <t>% of electricity from renewables</t>
  </si>
  <si>
    <t>% of renewable sources in total energy consumption</t>
  </si>
  <si>
    <t>Five years on the road to net zero</t>
  </si>
  <si>
    <t>We recognize the importance of understanding our biodiversity impacts and undertaking measures to safeguard and restore biodiversity. 
Water risk and baseline water stress is an imperative global issue. UNICEF states that half of the world’s population faces water scarcity by 2025 and some 700 million people could be displaced by intense water scarcity by 2030. 
Even though water and biodiversity are not material for Capgemini from an IRO perspective, we also work to meet our stakeholder expectations, including clients, investors and other stakeholders such as CSA or CDP, in terms of reporting requirements on water consumption data and this section is addressing their needs.
Further commentary on non-materiality of water for Capgemini can be found in Capgemini FY 25 URD section 4.1.5 “Translating materiality results into sustainability reporting (IRO-1, IRO-2 &amp; E2, E3, E4)”.
Capgemini’s Environmental Policy sets out how we identify, assess and manage our dependencies, impacts, risks and opportunities, including biodiversity and water, with a focus on the supply chain. For our direct operations, we address the principles of the AR3T framework (Avoid, reduce, restore, regenerate and transform) hierarchy through our guidance for our core functions and for our supply chain impacts, we seek to better understand and work with specific categories where biodiversity loss and water risk should be considered, through sustainable procurement practices and sustainable sourcing.
We recognize there are also nature benefits that co-exist as part of our carbon contribution program, and we seek to maximize these opportunities are part of our offset approach.</t>
  </si>
  <si>
    <t>The majority of waste generated by the Group is classified as non-hazardous office waste, which is common to all service industries.
Waste accounts for 0.02% of the Group’s Scope 3 GHG emissions and these emissions have reduced significantly since 2019 due to reduced office occupancy and increased recycling rates. Regarding IT hardware, disposal of waste electrical and electronic equipment remains a key focus area, and it is particularly important that material recovery and hazardous components are recycled and disposed of appropriately. Taking steps to reduce waste quantities and improve diversion rates remains an important mechanism for driving circular practices and ensuring circularity is considered throughout the full lifecycle. We have applied the principles of the circular economy to our own operations in numerous ways, from innovative e – waste partnerships to reusing laptops and mobile phones, to local initiatives such as swapping disposable cups with reusable ones or replacing paper towels by high – efficiency hand driers. We have also focused on phasing out single use plastic where feasible, through cutting down on unnecessary packaging and plastic bags and making the most of reusable water bottles, coffee cups and food packaging.
Given the relatively limited direct impact of our operations, our greatest contribution to circularity lies in supporting our clients.
While the circular economy does not currently represent a material opportunity on its own, it remains an important aspect of our broader sustainability strategy. By integrating circularity into our offerings, we help clients unlock value through improved resource efficiency, waste reduction, and decarbonization.
Our 2030 global waste targets aim to reduce the amount of waste sent to landfill to zero, with less than 5% incineration by 2030, and reducing the total waste per employee by 80% by 2030 (baseline year 2019). Moving towards zero waste will require collective effort from all employees and business areas.</t>
  </si>
  <si>
    <t>URD FY25 - 1.2.4 Partners and ecosystem of partners
URD FY25 - 4.1.1 A sustainability ambition embedded in our strategy
and value creation model (SBM 1)</t>
  </si>
  <si>
    <t>16 - 17
146 - 150</t>
  </si>
  <si>
    <t>URD FY25 - 4.1.6 Governance of sustainability matters</t>
  </si>
  <si>
    <t>165 - 171</t>
  </si>
  <si>
    <t>URD FY25 - 4.1.6.1 The role of governance bodies regarding sustainability (GOV-1 &amp; GOV-2)</t>
  </si>
  <si>
    <t>165 - 169</t>
  </si>
  <si>
    <t>URD FY25 - 4.6.2 Global Human Rights approach and Ethics Helpline</t>
  </si>
  <si>
    <t>76
83 - 84</t>
  </si>
  <si>
    <t>83 - 84</t>
  </si>
  <si>
    <t>90 - 111</t>
  </si>
  <si>
    <t>URD FY25 - 2.3.3 Compensation paid in 2025 or granted in respect of 2025
to Executive Corporate Officers</t>
  </si>
  <si>
    <t>97 - 104</t>
  </si>
  <si>
    <t>URD FY25 - 4.1.3.5 Strategy and business model: links with
material sustainability matters and resilience</t>
  </si>
  <si>
    <t>165 - 170</t>
  </si>
  <si>
    <t>URD FY25 - 4.1.3 Material sustainability matters and their interactions with our strategy (SBM 3)
URD FY25 - 4.9 S3 – Communities (Sustainability matter n° 9)</t>
  </si>
  <si>
    <t>154 - 157
266 - 271</t>
  </si>
  <si>
    <t>272 - 283</t>
  </si>
  <si>
    <t>URD FY25 - 4.7.1.1 General overview of Human Capital strategy</t>
  </si>
  <si>
    <t>224 - 226</t>
  </si>
  <si>
    <t>URD FY25 - 4.1.4 Insights on our materiality assessment methodology (IRO-1)</t>
  </si>
  <si>
    <t>URD FY25 - 4.7.6 Social dialogue and collective bargaining (Sustainability matter n° 7)</t>
  </si>
  <si>
    <t>258 - 261</t>
  </si>
  <si>
    <t>URD FY25 - 4.1.3 Material sustainability matters and their</t>
  </si>
  <si>
    <t>154 - 157</t>
  </si>
  <si>
    <t>URD FY25 -  4.1.3 Material sustainability matters and their</t>
  </si>
  <si>
    <t>URD FY25 - 4.1.3.2 Double materiality assessment results: material impacts, risks, and opportunities</t>
  </si>
  <si>
    <t>155 - 156</t>
  </si>
  <si>
    <t>URD FY25 - 4.3.1.3 Talent attraction, retention and development
(Sustainability matter n° 4) (incl. S1-13)
URD FY25 - note 25 Provisions for pensions and other post‐employment benefits</t>
  </si>
  <si>
    <t>356</t>
  </si>
  <si>
    <t>URD FY25 - 4.3.1.3 Talent attraction, retention and development
(Sustainability matter n° 4) (incl. S1-13)</t>
  </si>
  <si>
    <t>URD FY25 - 4.10.4.1 Policies and Processes related to
our Anti-corruption compliance
program (G1-3)</t>
  </si>
  <si>
    <t>276 - 278</t>
  </si>
  <si>
    <t>URD FY25 - 4.10.4.3 Targets and metrics related to anti-corruption and bribery (G1-4)</t>
  </si>
  <si>
    <t>URD FY25 - 4.10.6.3 Targets and metrics related to fair competition</t>
  </si>
  <si>
    <t>282</t>
  </si>
  <si>
    <t>URD FY25 - 3.3 Group Tax Policy</t>
  </si>
  <si>
    <t xml:space="preserve">143
</t>
  </si>
  <si>
    <t>URD FY25 - 4.3.1 Circular economy and resources in Capgemini's context</t>
  </si>
  <si>
    <t>206 - 208</t>
  </si>
  <si>
    <t>207 - 208</t>
  </si>
  <si>
    <t>208 - 208</t>
  </si>
  <si>
    <t>URD FY25 - 4.2.2 Climate Change Mitigation (Sustainability matter n° 1)</t>
  </si>
  <si>
    <t>182 - 200</t>
  </si>
  <si>
    <t>URD FY25 - 4.4.2 Our impact on Biodiversity and water management</t>
  </si>
  <si>
    <t>212 - 224</t>
  </si>
  <si>
    <t>213 - 224</t>
  </si>
  <si>
    <t>URD FY25 - 4.4.1 Our biodiversity and water management approach</t>
  </si>
  <si>
    <t>212</t>
  </si>
  <si>
    <t>URD FY25 - 4.2.2.4 Metrics related to our Net Zero program</t>
  </si>
  <si>
    <t>194 - 200</t>
  </si>
  <si>
    <t>195 - 200</t>
  </si>
  <si>
    <t>196 - 200</t>
  </si>
  <si>
    <t>URD FY25 - 4.2.2.2 Targets related to climate change mitigation (E1-4)</t>
  </si>
  <si>
    <t>184</t>
  </si>
  <si>
    <t>URD FY25 -4.3.1 Circular economy and resources in Capgemini's context</t>
  </si>
  <si>
    <t>URD FY25 - 4.3.2.4 Metrics on circularity (E5-4 ; E5-5)</t>
  </si>
  <si>
    <t>211</t>
  </si>
  <si>
    <t>URD FY25 - 3.2.1 Critical risks
Non-compliance with laws and/or adverse changes to regulations</t>
  </si>
  <si>
    <t>URD FY25 - 4.10.7 Responsible procurement</t>
  </si>
  <si>
    <t>282 - 283</t>
  </si>
  <si>
    <t>URD FY25 - 4.2.2.1 Governance dedicated to our Net Zero Program</t>
  </si>
  <si>
    <t>182 - 184</t>
  </si>
  <si>
    <t>URD FY25 - 4.7.2.2 Presentation of our workforce (S1-6 &amp; S1-7)</t>
  </si>
  <si>
    <t>228 - 231</t>
  </si>
  <si>
    <t>URD FY25 - 4.7.3 Talent attraction, retention and development
(Sustainability matter n° 4) (incl. S1-13)</t>
  </si>
  <si>
    <t xml:space="preserve">232 - 236
</t>
  </si>
  <si>
    <t>URD FY25 - 4.7.5 Health and safety (Sustainability matter n° 6)</t>
  </si>
  <si>
    <t>URD FY25 - 4.7.4 Fair and inclusive environment (Sustainability matter n° 5)
URD FY25 - 2.2 Organization and activities of the Board of Directors</t>
  </si>
  <si>
    <t>URD FY25 - 4.3.1.4 4.7.4 Fair and inclusive environment (Sustainability matter n° 5)
URD FY25 - 4.3.2.5 Management of concerns raised by stakeholders</t>
  </si>
  <si>
    <t>URD FY25 - 4.3.1.5 Collective bargaining coverage and social dialogue
URD FY25 - 4.6.2.2 Channels for stakeholders to raise concerns
and processes for remediation
(S1-3, S2-3 &amp; G1-1)</t>
  </si>
  <si>
    <t>215 - 219
222 - 223</t>
  </si>
  <si>
    <t>URD FY25 - 4.6.2 Global Human Rights approach and Ethics Helpline
URD FY25 - 4.10.7 Responsible procurement
URDF FY22 - Duty of Vigilance</t>
  </si>
  <si>
    <t>221 - 223
282 - 283
327</t>
  </si>
  <si>
    <t>URD FY25 - 4.6.2 Global Human Rights approach and Ethics Helpline
URD FY25 - 4.10.7 Responsible procurement</t>
  </si>
  <si>
    <t>221 - 223
282 - 283</t>
  </si>
  <si>
    <t>URD FY25 - 4.6.2 Global Human Rights approach and Ethics Helpline
URD FY25 - 4.10.7 Responsible procurement
URDF FY25 - Duty of Vigilance</t>
  </si>
  <si>
    <t>URD FY25 - 4.9 S3 – Communities (Sustainability matter n° 9)</t>
  </si>
  <si>
    <t>266 - 271</t>
  </si>
  <si>
    <t>276 - 279</t>
  </si>
  <si>
    <t>URD FY25 - 4.11.2 Cybersecurity and Data Protection (Sustainability Matter n° 13 &amp; n° 14)</t>
  </si>
  <si>
    <t>285 - 291</t>
  </si>
  <si>
    <t>URD FY25 - Non-compliance with laws and/or adverse changes to regulations
URD FY25 - Duty of Vigilance</t>
  </si>
  <si>
    <t>134
227</t>
  </si>
  <si>
    <t>URD FY25 - Appendix D – Statutory Auditor's reports</t>
  </si>
  <si>
    <t>315 - 321</t>
  </si>
  <si>
    <t>% of headcount</t>
  </si>
  <si>
    <t>Headcount distribution by gender</t>
  </si>
  <si>
    <t>SOCDIVE013United KingdomE</t>
  </si>
  <si>
    <t>D, E &amp; F</t>
  </si>
  <si>
    <t>(1)  In countries with 50 or more employees representing at least 10% of total number of employees
√ Data identified in these tables by a √ has been reviewed by Forvis Mazars with a reasonable level of assurance.</t>
  </si>
  <si>
    <t xml:space="preserve">Scope: Capgemini group. Data coverage on 99.9% of year end headcount.
</t>
  </si>
  <si>
    <t xml:space="preserve">Scope: Capgemini Group. Data coverage over 99.9% of year end headcount
</t>
  </si>
  <si>
    <t xml:space="preserve">Scope: Capgemini group.
√ Data identified in these tables by a √ has been reviewed by Forvis Mazars with a reasonable level of assurance.
</t>
  </si>
  <si>
    <t>Scope: Capgemini group.
The metric published as part of our 2030 target has been revised for full alignment with the definition in the ESRS standards and covers all headcount within the Group at the end of the year, whereas our previous target published in our 2021 ESG Policy covered all active learners trained within Capgemini at the end of the year.
√ Data identified in these tables by a √ has been reviewed by Forvis Mazars with a reasonable level of assurance.</t>
  </si>
  <si>
    <t>* The total compensation ratio for France has been calculated using the compensation of our CEO as the highest paid individual
** In both years, Germany due to data privacy reasons as per local regulations cannot be reported even though part of the top 8 countries.</t>
  </si>
  <si>
    <t>French*</t>
  </si>
  <si>
    <t>Polish**</t>
  </si>
  <si>
    <t>Note: a negative value indicates a pay gap in favor of men, and a positive value indicates a pay gap in favor of women.</t>
  </si>
  <si>
    <t>Data not available</t>
  </si>
  <si>
    <t>&gt;80% of employees covered by collective bargaining</t>
  </si>
  <si>
    <t>&gt;80% of employees covered by workplace representation*</t>
  </si>
  <si>
    <t xml:space="preserve">Scope: Capgemini group. In countries with &gt;50 empl. representing &gt; 10% of total workforce
* EEA only
</t>
  </si>
  <si>
    <t>Presse release FY25 - Results</t>
  </si>
  <si>
    <t>249 - 251
273 - 275</t>
  </si>
  <si>
    <t xml:space="preserve">URD FY25 - 4.7.4.2 Prevention and management of harassment cases
URD FY25 - 4.10.3.1 Corporate culture and key mechanisms
</t>
  </si>
  <si>
    <t>URD FY25 - 4.1.3 Material sustainability matters and their interactions with our strategy (SBM 3)
URD FY25 - Chapter 4 for all policies related to material topics</t>
  </si>
  <si>
    <t>232
387 - 390</t>
  </si>
  <si>
    <t>URD FY25 - 4.10.4.1 Policies and Processes related to our Anti-corruption compliance
program (G1-3)</t>
  </si>
  <si>
    <t>URD FY25 - 4.1.3 Material sustainability matters and their interactions with our strategy (SBM 3)</t>
  </si>
  <si>
    <t xml:space="preserve">URD FY25 - 4.7.5.1 Workers' occupational hazards (incl. S1-14) </t>
  </si>
  <si>
    <t>243 - 251
227</t>
  </si>
  <si>
    <t>243 - 251
76</t>
  </si>
  <si>
    <t>Awareness‐
raising and training</t>
  </si>
  <si>
    <t>Taxonomy-eligible and Taxonomy-aligned KPIs</t>
  </si>
  <si>
    <t>As per the Omnibus Delegated Act (Regulation (EU) 2026/73) amending the EU Taxonomy Regulation, non-financial undertakings may omit assessing whether some of their economic activities are taxonomy-eligible or taxonomy-aligned where the cumulative turnover resulting from those economic activities is considered as non material, ie: below 10% of the denominator of the turnover KPI referred to in this regulation. The analysis of the above list of activities related to the climate objectives leads to the conclusion that Capgemini’s revenues in 2025 related to these activities are below the above mentioned 10% materiality threshold, we have used the exemption option permitted by the Omnibus Delegated Act and not calculated the shares of eligible or aligned revenues, which are therefore considered as being zero.</t>
  </si>
  <si>
    <t>Financial Year (N) 2025</t>
  </si>
  <si>
    <t>KPI</t>
  </si>
  <si>
    <t>Proportion of Taxonomy eligible activities</t>
  </si>
  <si>
    <t>Proportion of Taxonomy aligned activities</t>
  </si>
  <si>
    <t>Climate Change Mitigation</t>
  </si>
  <si>
    <t>Climate Change Adaptation</t>
  </si>
  <si>
    <t>Circular Economy</t>
  </si>
  <si>
    <t>Pollution</t>
  </si>
  <si>
    <t>Proportion of enabling activities</t>
  </si>
  <si>
    <t>Proportion of transitional activities</t>
  </si>
  <si>
    <t>Not assessed activities considered non-material</t>
  </si>
  <si>
    <t>Proportion of Taxonomy aligned activities in previous financial year (N-1)</t>
  </si>
  <si>
    <t>CapEx</t>
  </si>
  <si>
    <t>OpEx</t>
  </si>
  <si>
    <t>Eligible and Aligned CapEx</t>
  </si>
  <si>
    <t>We have identified activities resulting in CapEx which can be considered as individually eligible or aligned activities. We have considered as Taxonomy-eligible or aligned, CapEx related to this category when the purchased output or individual measure meets the description of its respective economic activity, e.g., purchase of output from a Taxonomy-eligible or aligned economic activity. And we have considered in these categories the assets we own (legal ownership) as well as the assets we rent as lessee (economic ownership).</t>
  </si>
  <si>
    <t>Financial year</t>
  </si>
  <si>
    <t>Environmental objective of Taxonomy aligned activities</t>
  </si>
  <si>
    <t>Activities</t>
  </si>
  <si>
    <t>Code</t>
  </si>
  <si>
    <t>Enabling activity</t>
  </si>
  <si>
    <t>Transitional activity</t>
  </si>
  <si>
    <t>Proportion of Taxonomy aligned in Taxonomy eligible</t>
  </si>
  <si>
    <t>CCM 6.5</t>
  </si>
  <si>
    <t>Sum of alignment per objective</t>
  </si>
  <si>
    <t>Total KPI (CapEx)</t>
  </si>
  <si>
    <t>Eligible OPEX</t>
  </si>
  <si>
    <t>The total Taxonomy Opex consists of non-capitalized costs that relate to research and development, building renovation measures, short-term lease, maintenance and repair, and any other direct expenditures relating to the day-to-day servicing of assets of property, plant and equipment.
Our assessment of the proportion of Opex along this definition leads to the conclusion that these expenditures are not material in view of the overall consolidated Opex of Capgemini and considering our business model. In fact, as a services company, 68% of the Capgemini Operating Expenditures are “personnel expenses” and 14% are “purchases and sub-contracting expenses”, most of it being sub-contracting on client projects (see Note 7 "Operating expenses by nature" to the consolidated financial statements disclosed in the Section 5.2 "Consolidated Accounts" of the 2025 Universal Registration Document).
The total amount of Opex according to the Taxonomy definition amounts to €335 million in 2025, representing 1.7% of Capgemini consolidated Opex (compared with €334 million and 1,7% in 2024). Consequently, we have used the exemption option permitted by the Art.8 delegated act and not calculated the shares of eligible or aligned Opex, which are therefore considered as being zero.</t>
  </si>
  <si>
    <t>Taxonomy aligned activities in previous financial year 
(N-1)</t>
  </si>
  <si>
    <t xml:space="preserve">Consequently, for the financial year 2025, the proportion of Taxonomy-eligible and aligned CapEx amounts to 16.9% and 6.7% of our total consolidated CapEx, respectively, based on €281 million of Taxonomy-eligible CapEx, and €111 million of Taxonomy-aligned CapEx. The breakdown of our Taxonomy-eligible and Taxonomy-aligned CapEx KPIs by economic activity is presented in the following table: </t>
  </si>
  <si>
    <t>Proportion of Taxonomy aligned CapEx</t>
  </si>
  <si>
    <t>Proportion of Taxonomy eligible CapEx</t>
  </si>
  <si>
    <t>Total (M€)</t>
  </si>
  <si>
    <t>Taxonomy aligned activities (M€)</t>
  </si>
  <si>
    <t>Environmental objectives of Taxonomy aligned activities</t>
  </si>
  <si>
    <t>Taxonomy aligned  CapEx (M€)</t>
  </si>
  <si>
    <t xml:space="preserve">The breakdown of our Taxonomy-eligible and Taxonomy-aligned KPIs is presented in the following table: </t>
  </si>
  <si>
    <t>Total water withdrawn</t>
  </si>
  <si>
    <t>Note to TC-SI-220a.3 – The entity shall briefly describe the nature, context, and any corrective actions taken as a result of themonetary losses. 
Note to TC-SI-220a.5 – Disclosure shall include a description of the extent of the impact in each case and, where relevant, a discussion
of the entity’s policies and practices related to freedom of expression.
Note to TC-SI-230a.1 – Disclosure shall include a description of corrective actions implemented in response to data breaches.
Note to TC-SI-330a.1 – Disclosure shall include a description of potential risks of recruiting foreign nationals and/or offshore
employees, and management approach to addressing these risks.
Note to TC-SI-330a.2 – Disclosure shall include a description of methodology employed.
Note to TC-SI-330a.3 – The entity shall describe its policies and programs for fostering equitable employee representation across its global operations.
Note to TC-SI-520a.1 – The entity shall briefly describe the nature, context, and any corrective actions taken as a result of the monetary losses.
Note to TC-SI-550a.1 – Disclosure shall include a description of each significant performance issue or service disruption and any corrective actions taken to prevent future disruptions.</t>
  </si>
  <si>
    <t>For more details and supplementary ratings, please see our URD FY25</t>
  </si>
  <si>
    <t>5/14</t>
  </si>
  <si>
    <t>5/15</t>
  </si>
  <si>
    <t>E1.GOV</t>
  </si>
  <si>
    <t>23 companies in Yearbook out of 177 assessed in industry (IT Services)</t>
  </si>
  <si>
    <t>Novembre 21, 2025 rating in Software &amp; services industry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</si>
</sst>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 &quot;€&quot;_);\(#,##0\ &quot;€&quot;\)"/>
    <numFmt numFmtId="165" formatCode="#,##0.00\ &quot;€&quot;_);\(#,##0.00\ &quot;€&quot;\)"/>
    <numFmt numFmtId="166" formatCode="_ * #,##0_)_ ;_ * \(#,##0\)_ ;_ * &quot;-&quot;_)_ ;_ @_ "/>
    <numFmt numFmtId="167" formatCode="_(* #,##0.00_);_(* \(#,##0.00\);_(* &quot;-&quot;??_);_(@_)"/>
    <numFmt numFmtId="168" formatCode="0.0%"/>
    <numFmt numFmtId="169" formatCode="_(* #,##0_);_(* \(#,##0\);_(* &quot;-&quot;??_);_(@_)"/>
    <numFmt numFmtId="170" formatCode="_ * #,##0_)\ _€_ ;_ * \(#,##0\)\ _€_ ;_ * &quot;-&quot;_)\ _€_ ;_ @_ "/>
    <numFmt numFmtId="171" formatCode="_(* #,##0.0_);_(* \(#,##0.0\);_(* &quot;-&quot;??_);_(@_)"/>
    <numFmt numFmtId="172" formatCode="_(* #,##0_)\√;_(* \(#,##0\);_(* &quot;-&quot;??_);_(@_)"/>
    <numFmt numFmtId="173" formatCode="_(* #,##0.00_)\√;_(* \(#,##0.0\);_(* &quot;-&quot;??_);_(@_)"/>
    <numFmt numFmtId="174" formatCode="0%\ \√"/>
    <numFmt numFmtId="175" formatCode="0.0%\ \√"/>
    <numFmt numFmtId="176" formatCode="General\ \√"/>
    <numFmt numFmtId="177" formatCode="0.0"/>
    <numFmt numFmtId="178" formatCode="_(* #,##0.000_);_(* \(#,##0.000\);_(* &quot;-&quot;??_);_(@_)"/>
    <numFmt numFmtId="179" formatCode="_ * #,##0_)\ _€_ ;_ * \(#,##0\)\ _€_ ;_ * &quot;-&quot;??_)\ _€_ ;_ @_ "/>
    <numFmt numFmtId="180" formatCode="_ * #,##0.0_)\ _€_ ;_ * \(#,##0.0\)\ _€_ ;_ * &quot;-&quot;_)\ _€_ ;_ @_ "/>
    <numFmt numFmtId="181" formatCode="_(* #,##0.0_)\√;_(* \(#,##0.0\);_(* &quot;-&quot;??_);_(@_)"/>
    <numFmt numFmtId="182" formatCode="#,##0%"/>
    <numFmt numFmtId="183" formatCode="_(* #,##0.00_)\√;_(* \(#,##0.00\);_(* &quot;-&quot;??_);_(@_)"/>
  </numFmts>
  <fonts count="118">
    <font>
      <sz val="11"/>
      <color theme="1"/>
      <name val="Ubuntu"/>
    </font>
    <font>
      <sz val="11"/>
      <color theme="1"/>
      <name val="Calibri"/>
      <family val="2"/>
      <scheme val="minor"/>
    </font>
    <font>
      <sz val="11"/>
      <color theme="1"/>
      <name val="Calibri"/>
      <family val="2"/>
      <scheme val="minor"/>
    </font>
    <font>
      <sz val="11"/>
      <color theme="1"/>
      <name val="Calibri"/>
      <family val="2"/>
      <scheme val="minor"/>
    </font>
    <font>
      <b/>
      <sz val="24"/>
      <color rgb="FF0070AD"/>
      <name val="Calibri"/>
      <family val="2"/>
      <charset val="238"/>
      <scheme val="minor"/>
    </font>
    <font>
      <u/>
      <sz val="11"/>
      <color theme="10"/>
      <name val="Calibri"/>
      <family val="2"/>
      <scheme val="minor"/>
    </font>
    <font>
      <sz val="8"/>
      <color theme="1"/>
      <name val="Ubuntu"/>
      <family val="2"/>
    </font>
    <font>
      <sz val="11"/>
      <color theme="1"/>
      <name val="Ubuntu"/>
      <family val="2"/>
    </font>
    <font>
      <b/>
      <sz val="24"/>
      <color rgb="FF0070AD"/>
      <name val="Ubuntu"/>
      <family val="2"/>
    </font>
    <font>
      <b/>
      <i/>
      <sz val="12"/>
      <color rgb="FF0070AD"/>
      <name val="Ubuntu"/>
      <family val="2"/>
    </font>
    <font>
      <sz val="11"/>
      <name val="Ubuntu"/>
      <family val="2"/>
    </font>
    <font>
      <b/>
      <sz val="11"/>
      <name val="Ubuntu"/>
      <family val="2"/>
    </font>
    <font>
      <sz val="11"/>
      <color rgb="FFFF0000"/>
      <name val="Ubuntu"/>
      <family val="2"/>
    </font>
    <font>
      <b/>
      <sz val="11"/>
      <color rgb="FF0070AD"/>
      <name val="Ubuntu"/>
      <family val="2"/>
    </font>
    <font>
      <b/>
      <sz val="18"/>
      <color rgb="FF0070AD"/>
      <name val="Ubuntu"/>
      <family val="2"/>
    </font>
    <font>
      <b/>
      <sz val="8"/>
      <color rgb="FF0070AD"/>
      <name val="Ubuntu"/>
      <family val="2"/>
    </font>
    <font>
      <sz val="10"/>
      <color theme="1"/>
      <name val="Ubuntu"/>
      <family val="2"/>
    </font>
    <font>
      <b/>
      <sz val="10"/>
      <color rgb="FF0070AD"/>
      <name val="Ubuntu"/>
      <family val="2"/>
    </font>
    <font>
      <b/>
      <sz val="10"/>
      <color theme="1"/>
      <name val="Ubuntu"/>
      <family val="2"/>
    </font>
    <font>
      <u/>
      <sz val="11"/>
      <color theme="10"/>
      <name val="Ubuntu"/>
      <family val="2"/>
    </font>
    <font>
      <b/>
      <sz val="11"/>
      <color theme="1"/>
      <name val="Ubuntu"/>
      <family val="2"/>
    </font>
    <font>
      <i/>
      <sz val="11"/>
      <name val="Ubuntu"/>
      <family val="2"/>
    </font>
    <font>
      <sz val="9"/>
      <color theme="1"/>
      <name val="Ubuntu"/>
      <family val="2"/>
    </font>
    <font>
      <i/>
      <sz val="10"/>
      <color theme="1"/>
      <name val="Ubuntu"/>
      <family val="2"/>
    </font>
    <font>
      <b/>
      <sz val="14"/>
      <color rgb="FF0070AD"/>
      <name val="Ubuntu"/>
      <family val="2"/>
    </font>
    <font>
      <sz val="10"/>
      <color theme="1"/>
      <name val="Calibri"/>
      <family val="2"/>
      <scheme val="minor"/>
    </font>
    <font>
      <sz val="10"/>
      <color theme="0" tint="-0.499984740745262"/>
      <name val="Ubuntu"/>
      <family val="2"/>
    </font>
    <font>
      <i/>
      <sz val="10"/>
      <color theme="0" tint="-0.499984740745262"/>
      <name val="Ubuntu"/>
      <family val="2"/>
    </font>
    <font>
      <sz val="10"/>
      <color rgb="FF808080"/>
      <name val="Ubuntu"/>
      <family val="2"/>
    </font>
    <font>
      <sz val="18"/>
      <color theme="3"/>
      <name val="Calibri Light"/>
      <family val="2"/>
      <scheme val="major"/>
    </font>
    <font>
      <sz val="10"/>
      <color theme="6" tint="-0.249977111117893"/>
      <name val="Ubuntu"/>
      <family val="2"/>
    </font>
    <font>
      <b/>
      <sz val="8"/>
      <color theme="1"/>
      <name val="Ubuntu"/>
      <family val="2"/>
    </font>
    <font>
      <sz val="10"/>
      <name val="Ubuntu"/>
      <family val="2"/>
    </font>
    <font>
      <vertAlign val="superscript"/>
      <sz val="10"/>
      <color theme="1"/>
      <name val="Ubuntu"/>
      <family val="2"/>
    </font>
    <font>
      <sz val="10"/>
      <color theme="2" tint="-0.499984740745262"/>
      <name val="Ubuntu"/>
      <family val="2"/>
    </font>
    <font>
      <sz val="10"/>
      <color rgb="FF212529"/>
      <name val="Ubuntu"/>
      <family val="2"/>
    </font>
    <font>
      <b/>
      <sz val="9"/>
      <color theme="0"/>
      <name val="Ubuntu"/>
      <family val="2"/>
    </font>
    <font>
      <b/>
      <sz val="12"/>
      <color rgb="FF0070AD"/>
      <name val="Ubuntu"/>
      <family val="2"/>
    </font>
    <font>
      <b/>
      <sz val="8"/>
      <color rgb="FF3DCD58"/>
      <name val="Ubuntu"/>
      <family val="2"/>
    </font>
    <font>
      <sz val="8"/>
      <color rgb="FF636363"/>
      <name val="Ubuntu"/>
      <family val="2"/>
    </font>
    <font>
      <i/>
      <sz val="8"/>
      <color rgb="FF636363"/>
      <name val="Ubuntu"/>
      <family val="2"/>
    </font>
    <font>
      <sz val="10"/>
      <color theme="9"/>
      <name val="Ubuntu"/>
      <family val="2"/>
    </font>
    <font>
      <sz val="10"/>
      <color rgb="FFFFC000"/>
      <name val="Ubuntu"/>
      <family val="2"/>
    </font>
    <font>
      <sz val="10"/>
      <color theme="7"/>
      <name val="Ubuntu"/>
      <family val="2"/>
    </font>
    <font>
      <sz val="10"/>
      <color theme="1" tint="0.499984740745262"/>
      <name val="Ubuntu"/>
      <family val="2"/>
    </font>
    <font>
      <sz val="11"/>
      <color theme="1" tint="0.499984740745262"/>
      <name val="Ubuntu"/>
      <family val="2"/>
    </font>
    <font>
      <b/>
      <sz val="10"/>
      <color theme="1" tint="0.499984740745262"/>
      <name val="Ubuntu"/>
      <family val="2"/>
    </font>
    <font>
      <b/>
      <sz val="10"/>
      <name val="Ubuntu"/>
      <family val="2"/>
    </font>
    <font>
      <sz val="12"/>
      <color theme="1"/>
      <name val="Ubuntu"/>
      <family val="2"/>
    </font>
    <font>
      <vertAlign val="superscript"/>
      <sz val="12"/>
      <color theme="1"/>
      <name val="Ubuntu"/>
      <family val="2"/>
    </font>
    <font>
      <sz val="12"/>
      <name val="Ubuntu"/>
      <family val="2"/>
    </font>
    <font>
      <i/>
      <sz val="10"/>
      <color theme="1" tint="0.499984740745262"/>
      <name val="Ubuntu"/>
      <family val="2"/>
    </font>
    <font>
      <sz val="10"/>
      <color theme="0"/>
      <name val="Ubuntu"/>
      <family val="2"/>
    </font>
    <font>
      <sz val="10"/>
      <color theme="1" tint="4.9989318521683403E-2"/>
      <name val="Ubuntu"/>
      <family val="2"/>
    </font>
    <font>
      <sz val="8"/>
      <name val="Ubuntu"/>
      <family val="2"/>
    </font>
    <font>
      <i/>
      <sz val="11"/>
      <color theme="1"/>
      <name val="Ubuntu"/>
      <family val="2"/>
    </font>
    <font>
      <i/>
      <sz val="10"/>
      <name val="Ubuntu"/>
      <family val="2"/>
    </font>
    <font>
      <sz val="11"/>
      <name val="Ubuntu"/>
      <family val="2"/>
    </font>
    <font>
      <sz val="10"/>
      <color theme="1"/>
      <name val="Ubuntu"/>
      <family val="2"/>
    </font>
    <font>
      <sz val="10"/>
      <name val="Ubuntu"/>
      <family val="2"/>
    </font>
    <font>
      <sz val="10"/>
      <color theme="1" tint="0.499984740745262"/>
      <name val="Ubuntu"/>
      <family val="2"/>
    </font>
    <font>
      <sz val="10"/>
      <color theme="0" tint="-0.499984740745262"/>
      <name val="Ubuntu"/>
      <family val="2"/>
    </font>
    <font>
      <sz val="10"/>
      <color theme="0"/>
      <name val="Calibri"/>
      <family val="2"/>
      <scheme val="minor"/>
    </font>
    <font>
      <b/>
      <sz val="10"/>
      <color rgb="FF0070AD"/>
      <name val="Ubuntu"/>
      <family val="2"/>
    </font>
    <font>
      <u/>
      <sz val="11"/>
      <color rgb="FF246BC2"/>
      <name val="Ubuntu"/>
      <family val="2"/>
    </font>
    <font>
      <u/>
      <sz val="11"/>
      <color rgb="FF4472C4"/>
      <name val="Ubuntu"/>
      <family val="2"/>
    </font>
    <font>
      <b/>
      <sz val="10"/>
      <color theme="1"/>
      <name val="Ubuntu"/>
      <family val="2"/>
    </font>
    <font>
      <sz val="8"/>
      <name val="Ubuntu"/>
      <family val="2"/>
    </font>
    <font>
      <sz val="11"/>
      <color rgb="FF000000"/>
      <name val="Ubuntu"/>
      <family val="2"/>
    </font>
    <font>
      <b/>
      <sz val="10"/>
      <color theme="1" tint="4.9989318521683403E-2"/>
      <name val="Ubuntu"/>
      <family val="2"/>
    </font>
    <font>
      <b/>
      <sz val="10"/>
      <color theme="1"/>
      <name val="Ubuntu"/>
      <family val="2"/>
    </font>
    <font>
      <b/>
      <sz val="10"/>
      <color theme="0" tint="-0.499984740745262"/>
      <name val="Ubuntu"/>
      <family val="2"/>
    </font>
    <font>
      <i/>
      <sz val="10"/>
      <color theme="1" tint="0.499984740745262"/>
      <name val="Ubuntu"/>
      <family val="2"/>
    </font>
    <font>
      <b/>
      <sz val="10"/>
      <name val="Ubuntu"/>
      <family val="2"/>
    </font>
    <font>
      <sz val="10"/>
      <color theme="1"/>
      <name val="Ubuntu"/>
      <family val="2"/>
    </font>
    <font>
      <b/>
      <sz val="10"/>
      <color rgb="FF808080"/>
      <name val="Ubuntu"/>
      <family val="2"/>
    </font>
    <font>
      <b/>
      <vertAlign val="superscript"/>
      <sz val="10"/>
      <color theme="1"/>
      <name val="Ubuntu"/>
      <family val="2"/>
    </font>
    <font>
      <i/>
      <sz val="10"/>
      <color theme="0" tint="-0.499984740745262"/>
      <name val="Ubuntu"/>
      <family val="2"/>
    </font>
    <font>
      <i/>
      <vertAlign val="superscript"/>
      <sz val="10"/>
      <color theme="0" tint="-0.499984740745262"/>
      <name val="Ubuntu"/>
      <family val="2"/>
    </font>
    <font>
      <sz val="10"/>
      <color rgb="FF000000"/>
      <name val="Helvetica"/>
      <family val="2"/>
    </font>
    <font>
      <sz val="11"/>
      <color rgb="FFFF0000"/>
      <name val="Ubuntu"/>
      <family val="2"/>
    </font>
    <font>
      <sz val="10"/>
      <name val="Ubuntu"/>
      <family val="2"/>
    </font>
    <font>
      <sz val="10"/>
      <color theme="1" tint="0.499984740745262"/>
      <name val="Ubuntu"/>
      <family val="2"/>
    </font>
    <font>
      <sz val="10"/>
      <color theme="0" tint="-4.9989318521683403E-2"/>
      <name val="Ubuntu"/>
      <family val="2"/>
    </font>
    <font>
      <vertAlign val="superscript"/>
      <sz val="9"/>
      <color theme="1"/>
      <name val="Ubuntu"/>
      <family val="2"/>
    </font>
    <font>
      <sz val="9"/>
      <color theme="1"/>
      <name val="Arial"/>
      <family val="2"/>
    </font>
    <font>
      <sz val="9"/>
      <color theme="1" tint="0.499984740745262"/>
      <name val="Ubuntu"/>
      <family val="2"/>
    </font>
    <font>
      <sz val="9"/>
      <name val="Ubuntu"/>
      <family val="2"/>
    </font>
    <font>
      <vertAlign val="superscript"/>
      <sz val="11"/>
      <color theme="1"/>
      <name val="Ubuntu"/>
      <family val="2"/>
    </font>
    <font>
      <u/>
      <sz val="11"/>
      <color theme="10"/>
      <name val="Ubuntu"/>
      <family val="2"/>
    </font>
    <font>
      <u/>
      <sz val="11"/>
      <color theme="10"/>
      <name val="Ubuntu Regular"/>
    </font>
    <font>
      <i/>
      <sz val="10"/>
      <color theme="0"/>
      <name val="Ubuntu"/>
      <family val="2"/>
    </font>
    <font>
      <sz val="11"/>
      <color theme="1"/>
      <name val="Ubuntu Regular"/>
    </font>
    <font>
      <b/>
      <sz val="11"/>
      <color theme="0"/>
      <name val="Ubuntu"/>
      <family val="2"/>
    </font>
    <font>
      <sz val="11"/>
      <color theme="4" tint="-0.249977111117893"/>
      <name val="Ubuntu"/>
      <family val="2"/>
    </font>
    <font>
      <sz val="10"/>
      <color theme="4" tint="-0.249977111117893"/>
      <name val="Ubuntu"/>
      <family val="2"/>
    </font>
    <font>
      <sz val="10"/>
      <name val="Ubuntu"/>
      <family val="2"/>
    </font>
    <font>
      <sz val="10"/>
      <color theme="1"/>
      <name val="Ubuntu"/>
      <family val="2"/>
    </font>
    <font>
      <u/>
      <sz val="11"/>
      <color rgb="FF0F62BD"/>
      <name val="Ubuntu Regular"/>
    </font>
    <font>
      <u/>
      <sz val="11"/>
      <color rgb="FF0F62BD"/>
      <name val="Ubuntu"/>
      <family val="2"/>
    </font>
    <font>
      <b/>
      <sz val="10"/>
      <color theme="0"/>
      <name val="Ubuntu"/>
      <family val="2"/>
    </font>
    <font>
      <b/>
      <sz val="10"/>
      <color theme="8" tint="0.79998168889431442"/>
      <name val="Ubuntu"/>
      <family val="2"/>
    </font>
    <font>
      <b/>
      <sz val="10"/>
      <color theme="4" tint="0.79998168889431442"/>
      <name val="Ubuntu"/>
      <family val="2"/>
    </font>
    <font>
      <sz val="10"/>
      <color theme="4" tint="0.79998168889431442"/>
      <name val="Ubuntu"/>
      <family val="2"/>
    </font>
    <font>
      <sz val="10"/>
      <color theme="8" tint="0.79998168889431442"/>
      <name val="Ubuntu"/>
      <family val="2"/>
    </font>
    <font>
      <i/>
      <sz val="10"/>
      <color theme="9"/>
      <name val="Ubuntu"/>
      <family val="2"/>
    </font>
    <font>
      <u/>
      <sz val="11"/>
      <color rgb="FF0070AD"/>
      <name val="Ubuntu Regular"/>
    </font>
    <font>
      <u/>
      <sz val="11"/>
      <color theme="4"/>
      <name val="Ubuntu"/>
      <family val="2"/>
    </font>
    <font>
      <b/>
      <sz val="10"/>
      <color rgb="FF0070AD"/>
      <name val="Ubuntu"/>
    </font>
    <font>
      <sz val="10"/>
      <color theme="1"/>
      <name val="Ubuntu"/>
    </font>
    <font>
      <b/>
      <sz val="10"/>
      <color theme="1"/>
      <name val="Ubuntu"/>
    </font>
    <font>
      <sz val="11"/>
      <color theme="4" tint="0.79998168889431442"/>
      <name val="Ubuntu"/>
      <family val="2"/>
    </font>
    <font>
      <i/>
      <sz val="10"/>
      <color theme="4" tint="0.79998168889431442"/>
      <name val="Ubuntu"/>
      <family val="2"/>
    </font>
    <font>
      <b/>
      <sz val="11"/>
      <color rgb="FF1A1718"/>
      <name val="Ubuntu Regular"/>
    </font>
    <font>
      <sz val="11"/>
      <color theme="0"/>
      <name val="Ubuntu"/>
    </font>
    <font>
      <sz val="11"/>
      <color theme="4" tint="0.79998168889431442"/>
      <name val="Ubuntu"/>
    </font>
    <font>
      <b/>
      <sz val="11"/>
      <color theme="4"/>
      <name val="Ubuntu"/>
      <family val="2"/>
    </font>
    <font>
      <b/>
      <sz val="11"/>
      <color theme="1"/>
      <name val="Ubuntu"/>
    </font>
  </fonts>
  <fills count="10">
    <fill>
      <patternFill patternType="none"/>
    </fill>
    <fill>
      <patternFill patternType="gray125"/>
    </fill>
    <fill>
      <patternFill patternType="solid">
        <fgColor rgb="FF0070AD"/>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s>
  <borders count="73">
    <border>
      <left/>
      <right/>
      <top/>
      <bottom/>
      <diagonal/>
    </border>
    <border>
      <left/>
      <right/>
      <top style="thin">
        <color rgb="FF0070AD"/>
      </top>
      <bottom style="thin">
        <color rgb="FF0070AD"/>
      </bottom>
      <diagonal/>
    </border>
    <border>
      <left/>
      <right/>
      <top style="thin">
        <color rgb="FF0070AD"/>
      </top>
      <bottom/>
      <diagonal/>
    </border>
    <border>
      <left/>
      <right/>
      <top/>
      <bottom style="thin">
        <color rgb="FF0070AD"/>
      </bottom>
      <diagonal/>
    </border>
    <border>
      <left style="dotted">
        <color rgb="FF0070AD"/>
      </left>
      <right/>
      <top style="dotted">
        <color rgb="FF0070AD"/>
      </top>
      <bottom/>
      <diagonal/>
    </border>
    <border>
      <left/>
      <right style="dotted">
        <color rgb="FF0070AD"/>
      </right>
      <top style="dotted">
        <color rgb="FF0070AD"/>
      </top>
      <bottom/>
      <diagonal/>
    </border>
    <border>
      <left style="dotted">
        <color rgb="FF0070AD"/>
      </left>
      <right/>
      <top/>
      <bottom style="dotted">
        <color rgb="FF0070AD"/>
      </bottom>
      <diagonal/>
    </border>
    <border>
      <left/>
      <right/>
      <top/>
      <bottom style="dotted">
        <color rgb="FF0070AD"/>
      </bottom>
      <diagonal/>
    </border>
    <border>
      <left style="dotted">
        <color rgb="FF0070AD"/>
      </left>
      <right style="dotted">
        <color rgb="FF0070AD"/>
      </right>
      <top style="dotted">
        <color rgb="FF0070AD"/>
      </top>
      <bottom style="dotted">
        <color rgb="FF0070AD"/>
      </bottom>
      <diagonal/>
    </border>
    <border>
      <left style="dotted">
        <color rgb="FF0070AD"/>
      </left>
      <right style="dotted">
        <color rgb="FF0070AD"/>
      </right>
      <top/>
      <bottom style="dotted">
        <color rgb="FF0070AD"/>
      </bottom>
      <diagonal/>
    </border>
    <border>
      <left style="dotted">
        <color rgb="FF0070AD"/>
      </left>
      <right style="dotted">
        <color rgb="FF0070AD"/>
      </right>
      <top style="dotted">
        <color rgb="FF0070AD"/>
      </top>
      <bottom/>
      <diagonal/>
    </border>
    <border>
      <left style="thin">
        <color rgb="FF0070AD"/>
      </left>
      <right style="dotted">
        <color rgb="FF0070AD"/>
      </right>
      <top style="thin">
        <color rgb="FF0070AD"/>
      </top>
      <bottom style="dotted">
        <color rgb="FF0070AD"/>
      </bottom>
      <diagonal/>
    </border>
    <border>
      <left style="dotted">
        <color rgb="FF0070AD"/>
      </left>
      <right style="dotted">
        <color rgb="FF0070AD"/>
      </right>
      <top style="thin">
        <color rgb="FF0070AD"/>
      </top>
      <bottom style="dotted">
        <color rgb="FF0070AD"/>
      </bottom>
      <diagonal/>
    </border>
    <border>
      <left style="thin">
        <color rgb="FF0070AD"/>
      </left>
      <right style="dotted">
        <color rgb="FF0070AD"/>
      </right>
      <top style="dotted">
        <color rgb="FF0070AD"/>
      </top>
      <bottom style="thin">
        <color rgb="FF0070AD"/>
      </bottom>
      <diagonal/>
    </border>
    <border>
      <left style="dotted">
        <color rgb="FF0070AD"/>
      </left>
      <right style="dotted">
        <color rgb="FF0070AD"/>
      </right>
      <top style="dotted">
        <color rgb="FF0070AD"/>
      </top>
      <bottom style="thin">
        <color rgb="FF0070AD"/>
      </bottom>
      <diagonal/>
    </border>
    <border>
      <left/>
      <right style="dotted">
        <color rgb="FF0070AD"/>
      </right>
      <top style="thin">
        <color rgb="FF0070AD"/>
      </top>
      <bottom style="dotted">
        <color rgb="FF0070AD"/>
      </bottom>
      <diagonal/>
    </border>
    <border>
      <left style="dotted">
        <color rgb="FF0070AD"/>
      </left>
      <right/>
      <top style="thin">
        <color rgb="FF0070AD"/>
      </top>
      <bottom style="dotted">
        <color rgb="FF0070AD"/>
      </bottom>
      <diagonal/>
    </border>
    <border>
      <left/>
      <right style="dotted">
        <color rgb="FF0070AD"/>
      </right>
      <top style="dotted">
        <color rgb="FF0070AD"/>
      </top>
      <bottom style="dotted">
        <color rgb="FF0070AD"/>
      </bottom>
      <diagonal/>
    </border>
    <border>
      <left style="dotted">
        <color rgb="FF0070AD"/>
      </left>
      <right/>
      <top style="dotted">
        <color rgb="FF0070AD"/>
      </top>
      <bottom style="dotted">
        <color rgb="FF0070AD"/>
      </bottom>
      <diagonal/>
    </border>
    <border>
      <left/>
      <right style="dotted">
        <color rgb="FF0070AD"/>
      </right>
      <top style="dotted">
        <color rgb="FF0070AD"/>
      </top>
      <bottom style="thin">
        <color rgb="FF0070AD"/>
      </bottom>
      <diagonal/>
    </border>
    <border>
      <left style="dotted">
        <color rgb="FF0070AD"/>
      </left>
      <right/>
      <top style="dotted">
        <color rgb="FF0070AD"/>
      </top>
      <bottom style="thin">
        <color rgb="FF0070AD"/>
      </bottom>
      <diagonal/>
    </border>
    <border>
      <left/>
      <right/>
      <top style="dotted">
        <color rgb="FF0070AD"/>
      </top>
      <bottom style="dotted">
        <color rgb="FF0070AD"/>
      </bottom>
      <diagonal/>
    </border>
    <border>
      <left/>
      <right/>
      <top/>
      <bottom style="hair">
        <color rgb="FF0070AD"/>
      </bottom>
      <diagonal/>
    </border>
    <border>
      <left/>
      <right/>
      <top style="hair">
        <color rgb="FF0070AD"/>
      </top>
      <bottom/>
      <diagonal/>
    </border>
    <border>
      <left/>
      <right/>
      <top style="hair">
        <color rgb="FF0070AD"/>
      </top>
      <bottom style="hair">
        <color rgb="FF0070AD"/>
      </bottom>
      <diagonal/>
    </border>
    <border>
      <left/>
      <right/>
      <top/>
      <bottom style="thin">
        <color rgb="FF0072A2"/>
      </bottom>
      <diagonal/>
    </border>
    <border>
      <left/>
      <right/>
      <top style="thin">
        <color rgb="FF0070AD"/>
      </top>
      <bottom style="hair">
        <color rgb="FF0070AD"/>
      </bottom>
      <diagonal/>
    </border>
    <border>
      <left/>
      <right/>
      <top style="hair">
        <color rgb="FF0070AD"/>
      </top>
      <bottom style="thin">
        <color rgb="FF0070AD"/>
      </bottom>
      <diagonal/>
    </border>
    <border>
      <left/>
      <right/>
      <top/>
      <bottom style="hair">
        <color rgb="FF246BC2"/>
      </bottom>
      <diagonal/>
    </border>
    <border>
      <left/>
      <right/>
      <top style="hair">
        <color rgb="FF246BC2"/>
      </top>
      <bottom/>
      <diagonal/>
    </border>
    <border>
      <left/>
      <right/>
      <top/>
      <bottom style="thin">
        <color rgb="FF246BC2"/>
      </bottom>
      <diagonal/>
    </border>
    <border>
      <left/>
      <right/>
      <top style="hair">
        <color rgb="FF246BC2"/>
      </top>
      <bottom style="hair">
        <color rgb="FF246BC2"/>
      </bottom>
      <diagonal/>
    </border>
    <border>
      <left/>
      <right/>
      <top style="thin">
        <color rgb="FF246BC2"/>
      </top>
      <bottom/>
      <diagonal/>
    </border>
    <border>
      <left/>
      <right/>
      <top style="hair">
        <color rgb="FF246BC2"/>
      </top>
      <bottom style="thin">
        <color rgb="FF246BC2"/>
      </bottom>
      <diagonal/>
    </border>
    <border>
      <left style="thin">
        <color rgb="FF246BC2"/>
      </left>
      <right/>
      <top style="thin">
        <color rgb="FF246BC2"/>
      </top>
      <bottom style="hair">
        <color rgb="FF246BC2"/>
      </bottom>
      <diagonal/>
    </border>
    <border>
      <left style="thin">
        <color rgb="FF246BC2"/>
      </left>
      <right/>
      <top style="hair">
        <color rgb="FF246BC2"/>
      </top>
      <bottom style="hair">
        <color rgb="FF246BC2"/>
      </bottom>
      <diagonal/>
    </border>
    <border>
      <left style="thin">
        <color rgb="FF246BC2"/>
      </left>
      <right/>
      <top style="hair">
        <color rgb="FF246BC2"/>
      </top>
      <bottom style="thin">
        <color rgb="FF246BC2"/>
      </bottom>
      <diagonal/>
    </border>
    <border>
      <left/>
      <right/>
      <top style="thin">
        <color rgb="FF0070AD"/>
      </top>
      <bottom style="dotted">
        <color rgb="FF0070AD"/>
      </bottom>
      <diagonal/>
    </border>
    <border>
      <left style="thin">
        <color rgb="FF0070AD"/>
      </left>
      <right/>
      <top style="thin">
        <color rgb="FF0070AD"/>
      </top>
      <bottom style="thin">
        <color rgb="FF0070AD"/>
      </bottom>
      <diagonal/>
    </border>
    <border>
      <left/>
      <right/>
      <top style="dotted">
        <color rgb="FF0070AD"/>
      </top>
      <bottom style="thin">
        <color rgb="FF0070AD"/>
      </bottom>
      <diagonal/>
    </border>
    <border>
      <left style="thin">
        <color rgb="FF0070AD"/>
      </left>
      <right style="dotted">
        <color rgb="FF0070AD"/>
      </right>
      <top/>
      <bottom style="dotted">
        <color rgb="FF0070AD"/>
      </bottom>
      <diagonal/>
    </border>
    <border>
      <left style="thin">
        <color rgb="FF0070AD"/>
      </left>
      <right style="dotted">
        <color rgb="FF0070AD"/>
      </right>
      <top style="dotted">
        <color rgb="FF0070AD"/>
      </top>
      <bottom style="dotted">
        <color rgb="FF0070AD"/>
      </bottom>
      <diagonal/>
    </border>
    <border>
      <left/>
      <right style="thin">
        <color rgb="FF0070AD"/>
      </right>
      <top style="dotted">
        <color rgb="FF0070AD"/>
      </top>
      <bottom style="thin">
        <color rgb="FF0070AD"/>
      </bottom>
      <diagonal/>
    </border>
    <border>
      <left/>
      <right style="thin">
        <color rgb="FF0070AD"/>
      </right>
      <top style="thin">
        <color rgb="FF0070AD"/>
      </top>
      <bottom style="thin">
        <color rgb="FF0070AD"/>
      </bottom>
      <diagonal/>
    </border>
    <border>
      <left/>
      <right style="thin">
        <color rgb="FF0070AD"/>
      </right>
      <top style="thin">
        <color rgb="FF0070AD"/>
      </top>
      <bottom/>
      <diagonal/>
    </border>
    <border>
      <left/>
      <right style="thin">
        <color rgb="FF0070AD"/>
      </right>
      <top/>
      <bottom style="thin">
        <color rgb="FF0070AD"/>
      </bottom>
      <diagonal/>
    </border>
    <border>
      <left/>
      <right style="thin">
        <color rgb="FF0070AD"/>
      </right>
      <top/>
      <bottom style="dotted">
        <color rgb="FF0070AD"/>
      </bottom>
      <diagonal/>
    </border>
    <border>
      <left/>
      <right style="thin">
        <color rgb="FF0070AD"/>
      </right>
      <top style="dotted">
        <color rgb="FF0070AD"/>
      </top>
      <bottom style="dotted">
        <color rgb="FF0070AD"/>
      </bottom>
      <diagonal/>
    </border>
    <border>
      <left/>
      <right style="thin">
        <color rgb="FF0070AD"/>
      </right>
      <top style="thin">
        <color rgb="FF0070AD"/>
      </top>
      <bottom style="dotted">
        <color rgb="FF0070AD"/>
      </bottom>
      <diagonal/>
    </border>
    <border>
      <left/>
      <right/>
      <top style="hair">
        <color theme="4"/>
      </top>
      <bottom style="hair">
        <color theme="4"/>
      </bottom>
      <diagonal/>
    </border>
    <border>
      <left/>
      <right/>
      <top/>
      <bottom style="hair">
        <color theme="4"/>
      </bottom>
      <diagonal/>
    </border>
    <border>
      <left/>
      <right/>
      <top style="hair">
        <color theme="4"/>
      </top>
      <bottom/>
      <diagonal/>
    </border>
    <border>
      <left/>
      <right/>
      <top style="thin">
        <color theme="4"/>
      </top>
      <bottom/>
      <diagonal/>
    </border>
    <border>
      <left/>
      <right/>
      <top style="hair">
        <color auto="1"/>
      </top>
      <bottom style="hair">
        <color auto="1"/>
      </bottom>
      <diagonal/>
    </border>
    <border>
      <left/>
      <right/>
      <top/>
      <bottom style="thin">
        <color theme="4"/>
      </bottom>
      <diagonal/>
    </border>
    <border>
      <left/>
      <right/>
      <top style="hair">
        <color rgb="FF0072A2"/>
      </top>
      <bottom/>
      <diagonal/>
    </border>
    <border>
      <left/>
      <right/>
      <top/>
      <bottom style="hair">
        <color rgb="FF0072A2"/>
      </bottom>
      <diagonal/>
    </border>
    <border>
      <left/>
      <right/>
      <top style="thin">
        <color rgb="FF1F4E78"/>
      </top>
      <bottom/>
      <diagonal/>
    </border>
    <border>
      <left/>
      <right/>
      <top style="hair">
        <color rgb="FF246BC2"/>
      </top>
      <bottom style="thin">
        <color rgb="FF0070AD"/>
      </bottom>
      <diagonal/>
    </border>
    <border>
      <left/>
      <right/>
      <top style="hair">
        <color rgb="FF0F62BD"/>
      </top>
      <bottom style="hair">
        <color rgb="FF0F62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4" tint="0.79998168889431442"/>
      </bottom>
      <diagonal/>
    </border>
    <border>
      <left/>
      <right/>
      <top/>
      <bottom style="thin">
        <color theme="4" tint="-0.249977111117893"/>
      </bottom>
      <diagonal/>
    </border>
    <border>
      <left/>
      <right/>
      <top/>
      <bottom style="thin">
        <color theme="0"/>
      </bottom>
      <diagonal/>
    </border>
    <border>
      <left/>
      <right/>
      <top style="hair">
        <color rgb="FF0072A2"/>
      </top>
      <bottom style="hair">
        <color rgb="FF0070AD"/>
      </bottom>
      <diagonal/>
    </border>
    <border>
      <left/>
      <right/>
      <top style="thin">
        <color rgb="FF0070AD"/>
      </top>
      <bottom style="hair">
        <color rgb="FF246BC2"/>
      </bottom>
      <diagonal/>
    </border>
    <border>
      <left/>
      <right/>
      <top style="hair">
        <color rgb="FF0070AD"/>
      </top>
      <bottom style="thin">
        <color rgb="FF4472C4"/>
      </bottom>
      <diagonal/>
    </border>
    <border>
      <left style="thin">
        <color rgb="FF0070AD"/>
      </left>
      <right/>
      <top style="thin">
        <color rgb="FF0070AD"/>
      </top>
      <bottom style="dotted">
        <color rgb="FF0070AD"/>
      </bottom>
      <diagonal/>
    </border>
    <border>
      <left style="thin">
        <color rgb="FF0070AD"/>
      </left>
      <right/>
      <top style="thin">
        <color rgb="FF0070AD"/>
      </top>
      <bottom/>
      <diagonal/>
    </border>
    <border>
      <left style="thin">
        <color rgb="FF0070AD"/>
      </left>
      <right/>
      <top/>
      <bottom/>
      <diagonal/>
    </border>
    <border>
      <left/>
      <right style="thin">
        <color rgb="FF0070AD"/>
      </right>
      <top/>
      <bottom/>
      <diagonal/>
    </border>
    <border>
      <left style="thin">
        <color rgb="FF0070AD"/>
      </left>
      <right/>
      <top/>
      <bottom style="thin">
        <color rgb="FF0070AD"/>
      </bottom>
      <diagonal/>
    </border>
  </borders>
  <cellStyleXfs count="12">
    <xf numFmtId="0" fontId="0" fillId="0" borderId="0"/>
    <xf numFmtId="9" fontId="3" fillId="0" borderId="0" applyFont="0" applyFill="0" applyBorder="0" applyAlignment="0" applyProtection="0"/>
    <xf numFmtId="167" fontId="3" fillId="0" borderId="0" applyFont="0" applyFill="0" applyBorder="0" applyAlignment="0" applyProtection="0"/>
    <xf numFmtId="0" fontId="5" fillId="0" borderId="0" applyNumberFormat="0" applyFill="0" applyBorder="0" applyAlignment="0" applyProtection="0"/>
    <xf numFmtId="0" fontId="29"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903">
    <xf numFmtId="0" fontId="0" fillId="0" borderId="0" xfId="0"/>
    <xf numFmtId="0" fontId="0" fillId="2" borderId="0" xfId="0" applyFill="1"/>
    <xf numFmtId="0" fontId="0" fillId="0" borderId="0" xfId="0" applyAlignment="1">
      <alignment horizontal="center"/>
    </xf>
    <xf numFmtId="0" fontId="0" fillId="0" borderId="0" xfId="0" applyAlignment="1">
      <alignment vertical="top" wrapText="1"/>
    </xf>
    <xf numFmtId="0" fontId="0" fillId="0" borderId="0" xfId="0" applyAlignment="1">
      <alignment horizontal="left" vertical="top" wrapText="1"/>
    </xf>
    <xf numFmtId="0" fontId="0" fillId="2" borderId="0" xfId="0" applyFill="1" applyAlignment="1">
      <alignment horizontal="right" indent="5"/>
    </xf>
    <xf numFmtId="0" fontId="0" fillId="0" borderId="0" xfId="0" applyAlignment="1">
      <alignment horizontal="right" indent="5"/>
    </xf>
    <xf numFmtId="0" fontId="0" fillId="0" borderId="0" xfId="0" applyAlignment="1">
      <alignment horizontal="left" indent="1"/>
    </xf>
    <xf numFmtId="0" fontId="7" fillId="2" borderId="0" xfId="0" applyFont="1" applyFill="1"/>
    <xf numFmtId="0" fontId="7" fillId="0" borderId="0" xfId="0" applyFont="1"/>
    <xf numFmtId="0" fontId="8" fillId="0" borderId="0" xfId="0" applyFont="1"/>
    <xf numFmtId="0" fontId="12" fillId="0" borderId="0" xfId="0" applyFont="1"/>
    <xf numFmtId="0" fontId="0" fillId="0" borderId="0" xfId="0" applyAlignment="1">
      <alignment horizontal="center" vertical="center"/>
    </xf>
    <xf numFmtId="0" fontId="16" fillId="0" borderId="0" xfId="0" applyFont="1"/>
    <xf numFmtId="0" fontId="16" fillId="0" borderId="0" xfId="0" applyFont="1" applyAlignment="1">
      <alignment horizontal="center" vertical="center"/>
    </xf>
    <xf numFmtId="0" fontId="0" fillId="0" borderId="0" xfId="0" applyAlignment="1">
      <alignment horizontal="right" indent="3"/>
    </xf>
    <xf numFmtId="0" fontId="19" fillId="0" borderId="21" xfId="3" applyFont="1" applyBorder="1" applyAlignment="1">
      <alignment horizontal="left" vertical="center" indent="3"/>
    </xf>
    <xf numFmtId="0" fontId="6" fillId="0" borderId="0" xfId="0" applyFont="1" applyAlignment="1">
      <alignment vertical="top" wrapText="1"/>
    </xf>
    <xf numFmtId="0" fontId="6" fillId="0" borderId="0" xfId="0" applyFont="1" applyAlignment="1">
      <alignment vertical="top"/>
    </xf>
    <xf numFmtId="0" fontId="0" fillId="0" borderId="0" xfId="0" applyAlignment="1">
      <alignment horizontal="right" indent="2"/>
    </xf>
    <xf numFmtId="0" fontId="16" fillId="0" borderId="0" xfId="0" applyFont="1" applyAlignment="1">
      <alignment horizontal="right" indent="5"/>
    </xf>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right" wrapText="1"/>
    </xf>
    <xf numFmtId="0" fontId="0" fillId="0" borderId="0" xfId="0" applyAlignment="1">
      <alignment horizontal="left" vertical="top" indent="1"/>
    </xf>
    <xf numFmtId="0" fontId="0" fillId="0" borderId="0" xfId="0" applyAlignment="1">
      <alignment horizontal="right" vertical="top" wrapText="1" indent="5"/>
    </xf>
    <xf numFmtId="0" fontId="38" fillId="0" borderId="0" xfId="0" applyFont="1" applyAlignment="1">
      <alignment horizontal="center" vertical="center" wrapText="1"/>
    </xf>
    <xf numFmtId="0" fontId="0" fillId="3" borderId="0" xfId="0" applyFill="1"/>
    <xf numFmtId="0" fontId="38" fillId="3" borderId="0" xfId="0" applyFont="1" applyFill="1" applyAlignment="1">
      <alignment horizontal="center" vertical="center" wrapText="1"/>
    </xf>
    <xf numFmtId="0" fontId="39" fillId="0" borderId="0" xfId="0" applyFont="1" applyAlignment="1">
      <alignment horizontal="center" vertical="center" wrapText="1"/>
    </xf>
    <xf numFmtId="3" fontId="39" fillId="0" borderId="0" xfId="0" applyNumberFormat="1" applyFont="1" applyAlignment="1">
      <alignment horizontal="center" vertical="center" wrapText="1"/>
    </xf>
    <xf numFmtId="0" fontId="45" fillId="0" borderId="0" xfId="0" applyFont="1"/>
    <xf numFmtId="0" fontId="9" fillId="0" borderId="0" xfId="0" applyFont="1" applyAlignment="1">
      <alignment vertical="top" wrapText="1"/>
    </xf>
    <xf numFmtId="0" fontId="37" fillId="0" borderId="0" xfId="0" applyFont="1" applyAlignment="1">
      <alignment horizontal="left" vertical="center"/>
    </xf>
    <xf numFmtId="0" fontId="0" fillId="0" borderId="50" xfId="0" applyBorder="1"/>
    <xf numFmtId="0" fontId="5" fillId="0" borderId="0" xfId="3"/>
    <xf numFmtId="0" fontId="0" fillId="0" borderId="22" xfId="0" applyBorder="1"/>
    <xf numFmtId="0" fontId="0" fillId="2" borderId="0" xfId="0" applyFill="1" applyProtection="1">
      <protection hidden="1"/>
    </xf>
    <xf numFmtId="0" fontId="0" fillId="2" borderId="0" xfId="0" applyFill="1" applyAlignment="1" applyProtection="1">
      <alignment horizontal="right" indent="2"/>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center"/>
      <protection hidden="1"/>
    </xf>
    <xf numFmtId="0" fontId="0" fillId="2" borderId="0" xfId="0" applyFill="1" applyAlignment="1" applyProtection="1">
      <alignment horizontal="left" indent="1"/>
      <protection hidden="1"/>
    </xf>
    <xf numFmtId="0" fontId="0" fillId="2" borderId="0" xfId="0" applyFill="1" applyAlignment="1" applyProtection="1">
      <alignment horizontal="right" indent="3"/>
      <protection hidden="1"/>
    </xf>
    <xf numFmtId="0" fontId="0" fillId="0" borderId="0" xfId="0" applyProtection="1">
      <protection hidden="1"/>
    </xf>
    <xf numFmtId="0" fontId="0" fillId="0" borderId="0" xfId="0" applyAlignment="1" applyProtection="1">
      <alignment horizontal="right" indent="2"/>
      <protection hidden="1"/>
    </xf>
    <xf numFmtId="0" fontId="0" fillId="0" borderId="0" xfId="0"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0" fillId="0" borderId="0" xfId="0" applyAlignment="1" applyProtection="1">
      <alignment horizontal="right" indent="3"/>
      <protection hidden="1"/>
    </xf>
    <xf numFmtId="0" fontId="8"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right" vertical="top" wrapText="1" indent="2"/>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vertical="top" wrapText="1"/>
      <protection hidden="1"/>
    </xf>
    <xf numFmtId="0" fontId="14" fillId="0" borderId="0" xfId="0" applyFont="1" applyProtection="1">
      <protection hidden="1"/>
    </xf>
    <xf numFmtId="0" fontId="0" fillId="0" borderId="0" xfId="0" applyAlignment="1" applyProtection="1">
      <alignment vertical="top" wrapText="1"/>
      <protection hidden="1"/>
    </xf>
    <xf numFmtId="0" fontId="13" fillId="3" borderId="0" xfId="0" applyFont="1" applyFill="1" applyAlignment="1" applyProtection="1">
      <alignment vertical="center"/>
      <protection hidden="1"/>
    </xf>
    <xf numFmtId="0" fontId="15" fillId="3" borderId="3" xfId="0" applyFont="1" applyFill="1" applyBorder="1" applyAlignment="1" applyProtection="1">
      <alignment horizontal="center" vertical="center" wrapText="1"/>
      <protection hidden="1"/>
    </xf>
    <xf numFmtId="0" fontId="15" fillId="3" borderId="3" xfId="0" applyFont="1" applyFill="1" applyBorder="1" applyAlignment="1" applyProtection="1">
      <alignment horizontal="right" vertical="center" wrapText="1" indent="2"/>
      <protection hidden="1"/>
    </xf>
    <xf numFmtId="0" fontId="15" fillId="3" borderId="3" xfId="0" applyFont="1" applyFill="1" applyBorder="1" applyAlignment="1" applyProtection="1">
      <alignment horizontal="left" vertical="center" wrapText="1" indent="1"/>
      <protection hidden="1"/>
    </xf>
    <xf numFmtId="0" fontId="15" fillId="3" borderId="3" xfId="0" applyFont="1" applyFill="1" applyBorder="1" applyAlignment="1" applyProtection="1">
      <alignment horizontal="right" vertical="center" wrapText="1" indent="3"/>
      <protection hidden="1"/>
    </xf>
    <xf numFmtId="0" fontId="17" fillId="3" borderId="1" xfId="0" applyFont="1" applyFill="1" applyBorder="1" applyAlignment="1" applyProtection="1">
      <alignment horizontal="center" vertical="center" wrapText="1"/>
      <protection hidden="1"/>
    </xf>
    <xf numFmtId="0" fontId="17" fillId="3" borderId="1" xfId="0" applyFont="1" applyFill="1" applyBorder="1" applyAlignment="1" applyProtection="1">
      <alignment horizontal="right" vertical="center" wrapText="1" indent="2"/>
      <protection hidden="1"/>
    </xf>
    <xf numFmtId="0" fontId="17" fillId="7" borderId="1" xfId="0" applyFont="1" applyFill="1" applyBorder="1" applyAlignment="1" applyProtection="1">
      <alignment horizontal="right" vertical="center" wrapText="1" indent="2"/>
      <protection hidden="1"/>
    </xf>
    <xf numFmtId="0" fontId="16" fillId="0" borderId="24" xfId="0" applyFont="1" applyBorder="1" applyAlignment="1" applyProtection="1">
      <alignment horizontal="center" vertical="center" wrapText="1"/>
      <protection hidden="1"/>
    </xf>
    <xf numFmtId="169" fontId="16" fillId="0" borderId="26" xfId="2" applyNumberFormat="1" applyFont="1" applyBorder="1" applyAlignment="1" applyProtection="1">
      <alignment horizontal="right" vertical="center" wrapText="1" indent="2"/>
      <protection hidden="1"/>
    </xf>
    <xf numFmtId="9" fontId="16" fillId="0" borderId="26" xfId="1" applyFont="1" applyBorder="1" applyAlignment="1" applyProtection="1">
      <alignment horizontal="right" vertical="center" wrapText="1" indent="2"/>
      <protection hidden="1"/>
    </xf>
    <xf numFmtId="0" fontId="26" fillId="0" borderId="24" xfId="0" applyFont="1" applyBorder="1" applyAlignment="1" applyProtection="1">
      <alignment vertical="center" wrapText="1"/>
      <protection hidden="1"/>
    </xf>
    <xf numFmtId="0" fontId="26" fillId="0" borderId="24" xfId="0" applyFont="1" applyBorder="1" applyAlignment="1" applyProtection="1">
      <alignment horizontal="center" vertical="center" wrapText="1"/>
      <protection hidden="1"/>
    </xf>
    <xf numFmtId="0" fontId="16" fillId="0" borderId="24" xfId="0" applyFont="1" applyBorder="1" applyAlignment="1" applyProtection="1">
      <alignment horizontal="left" vertical="center" wrapText="1" indent="1"/>
      <protection hidden="1"/>
    </xf>
    <xf numFmtId="4" fontId="16" fillId="0" borderId="24" xfId="0" applyNumberFormat="1" applyFont="1" applyBorder="1" applyAlignment="1" applyProtection="1">
      <alignment horizontal="right" vertical="center" wrapText="1" indent="2"/>
      <protection hidden="1"/>
    </xf>
    <xf numFmtId="9" fontId="16" fillId="0" borderId="24" xfId="1" applyFont="1" applyBorder="1" applyAlignment="1" applyProtection="1">
      <alignment horizontal="right" vertical="center" indent="2"/>
      <protection hidden="1"/>
    </xf>
    <xf numFmtId="3" fontId="16" fillId="0" borderId="24" xfId="0" applyNumberFormat="1" applyFont="1" applyBorder="1" applyAlignment="1" applyProtection="1">
      <alignment horizontal="right" vertical="center" wrapText="1" indent="2"/>
      <protection hidden="1"/>
    </xf>
    <xf numFmtId="9" fontId="16" fillId="0" borderId="24" xfId="1" applyFont="1" applyBorder="1" applyAlignment="1" applyProtection="1">
      <alignment horizontal="right" vertical="center" wrapText="1" indent="2"/>
      <protection hidden="1"/>
    </xf>
    <xf numFmtId="168" fontId="16" fillId="0" borderId="24" xfId="1" applyNumberFormat="1" applyFont="1" applyBorder="1" applyAlignment="1" applyProtection="1">
      <alignment horizontal="right" vertical="center" wrapText="1" indent="2"/>
      <protection hidden="1"/>
    </xf>
    <xf numFmtId="0" fontId="16" fillId="0" borderId="24" xfId="0" applyFont="1" applyBorder="1" applyAlignment="1" applyProtection="1">
      <alignment vertical="center" wrapText="1"/>
      <protection hidden="1"/>
    </xf>
    <xf numFmtId="0" fontId="16" fillId="0" borderId="24" xfId="0" applyFont="1" applyBorder="1" applyAlignment="1" applyProtection="1">
      <alignment horizontal="right" vertical="center" wrapText="1" indent="2"/>
      <protection hidden="1"/>
    </xf>
    <xf numFmtId="169" fontId="16" fillId="0" borderId="24" xfId="2" applyNumberFormat="1" applyFont="1" applyBorder="1" applyAlignment="1" applyProtection="1">
      <alignment horizontal="right" vertical="center" wrapText="1" indent="2"/>
      <protection hidden="1"/>
    </xf>
    <xf numFmtId="172" fontId="16" fillId="0" borderId="24" xfId="2" applyNumberFormat="1" applyFont="1" applyBorder="1" applyAlignment="1" applyProtection="1">
      <alignment horizontal="right" vertical="center" wrapText="1" indent="2"/>
      <protection hidden="1"/>
    </xf>
    <xf numFmtId="176" fontId="16" fillId="0" borderId="24" xfId="2" applyNumberFormat="1" applyFont="1" applyBorder="1" applyAlignment="1" applyProtection="1">
      <alignment horizontal="right" vertical="center" wrapText="1" indent="2"/>
      <protection hidden="1"/>
    </xf>
    <xf numFmtId="0" fontId="26" fillId="0" borderId="27" xfId="0" applyFont="1" applyBorder="1" applyAlignment="1" applyProtection="1">
      <alignment vertical="center" wrapText="1"/>
      <protection hidden="1"/>
    </xf>
    <xf numFmtId="0" fontId="26" fillId="0" borderId="27" xfId="0" applyFont="1" applyBorder="1" applyAlignment="1" applyProtection="1">
      <alignment horizontal="center" vertical="center" wrapText="1"/>
      <protection hidden="1"/>
    </xf>
    <xf numFmtId="0" fontId="16" fillId="0" borderId="27" xfId="0" applyFont="1" applyBorder="1" applyAlignment="1" applyProtection="1">
      <alignment horizontal="left" vertical="center" wrapText="1" indent="1"/>
      <protection hidden="1"/>
    </xf>
    <xf numFmtId="0" fontId="16" fillId="0" borderId="27" xfId="0" applyFont="1" applyBorder="1" applyAlignment="1" applyProtection="1">
      <alignment horizontal="center" vertical="center" wrapText="1"/>
      <protection hidden="1"/>
    </xf>
    <xf numFmtId="9" fontId="16" fillId="0" borderId="27" xfId="1" applyFont="1" applyBorder="1" applyAlignment="1" applyProtection="1">
      <alignment horizontal="right" vertical="center" wrapText="1" indent="2"/>
      <protection hidden="1"/>
    </xf>
    <xf numFmtId="0" fontId="22" fillId="0" borderId="0" xfId="0" applyFont="1" applyAlignment="1" applyProtection="1">
      <alignment vertical="center"/>
      <protection hidden="1"/>
    </xf>
    <xf numFmtId="0" fontId="22" fillId="0" borderId="0" xfId="0" applyFont="1" applyProtection="1">
      <protection hidden="1"/>
    </xf>
    <xf numFmtId="0" fontId="19" fillId="0" borderId="0" xfId="3" applyFont="1" applyBorder="1" applyAlignment="1" applyProtection="1">
      <alignment horizontal="left" vertical="center"/>
      <protection hidden="1"/>
    </xf>
    <xf numFmtId="0" fontId="0" fillId="0" borderId="21" xfId="0" applyBorder="1" applyProtection="1">
      <protection hidden="1"/>
    </xf>
    <xf numFmtId="0" fontId="0" fillId="0" borderId="21" xfId="0" applyBorder="1" applyAlignment="1" applyProtection="1">
      <alignment horizontal="center" vertical="center"/>
      <protection hidden="1"/>
    </xf>
    <xf numFmtId="0" fontId="0" fillId="0" borderId="21" xfId="0" applyBorder="1" applyAlignment="1" applyProtection="1">
      <alignment horizontal="center"/>
      <protection hidden="1"/>
    </xf>
    <xf numFmtId="0" fontId="19" fillId="0" borderId="21" xfId="3" applyFont="1" applyBorder="1" applyAlignment="1" applyProtection="1">
      <alignment horizontal="left" vertical="center"/>
      <protection hidden="1"/>
    </xf>
    <xf numFmtId="0" fontId="0" fillId="0" borderId="21" xfId="0" applyBorder="1" applyAlignment="1" applyProtection="1">
      <alignment horizontal="right" indent="3"/>
      <protection hidden="1"/>
    </xf>
    <xf numFmtId="0" fontId="19" fillId="0" borderId="21" xfId="3" applyFont="1" applyBorder="1" applyAlignment="1" applyProtection="1">
      <alignment horizontal="left" vertical="center" indent="3"/>
      <protection hidden="1"/>
    </xf>
    <xf numFmtId="0" fontId="0" fillId="0" borderId="0" xfId="0" applyAlignment="1" applyProtection="1">
      <alignment horizontal="left" indent="3"/>
      <protection hidden="1"/>
    </xf>
    <xf numFmtId="0" fontId="6" fillId="0" borderId="0" xfId="0" applyFont="1" applyProtection="1">
      <protection hidden="1"/>
    </xf>
    <xf numFmtId="0" fontId="6" fillId="0" borderId="0" xfId="0" applyFont="1" applyAlignment="1" applyProtection="1">
      <alignment horizontal="right" indent="3"/>
      <protection hidden="1"/>
    </xf>
    <xf numFmtId="0" fontId="6" fillId="0" borderId="0" xfId="0" applyFont="1" applyAlignment="1" applyProtection="1">
      <alignment horizontal="left" indent="3"/>
      <protection hidden="1"/>
    </xf>
    <xf numFmtId="0" fontId="0" fillId="2" borderId="0" xfId="0" applyFill="1" applyAlignment="1" applyProtection="1">
      <alignment horizontal="right" indent="5"/>
      <protection hidden="1"/>
    </xf>
    <xf numFmtId="0" fontId="0" fillId="0" borderId="0" xfId="0" applyAlignment="1" applyProtection="1">
      <alignment horizontal="right" indent="5"/>
      <protection hidden="1"/>
    </xf>
    <xf numFmtId="0" fontId="13" fillId="0" borderId="0" xfId="0" applyFont="1" applyProtection="1">
      <protection hidden="1"/>
    </xf>
    <xf numFmtId="0" fontId="10" fillId="0" borderId="0" xfId="0" applyFont="1" applyAlignment="1" applyProtection="1">
      <alignment horizontal="left" vertical="top" wrapText="1"/>
      <protection hidden="1"/>
    </xf>
    <xf numFmtId="0" fontId="15" fillId="3" borderId="1" xfId="0" applyFont="1" applyFill="1" applyBorder="1" applyAlignment="1" applyProtection="1">
      <alignment horizontal="center" vertical="center" wrapText="1"/>
      <protection hidden="1"/>
    </xf>
    <xf numFmtId="0" fontId="16" fillId="0" borderId="0" xfId="0" applyFont="1" applyAlignment="1" applyProtection="1">
      <alignment wrapText="1"/>
      <protection hidden="1"/>
    </xf>
    <xf numFmtId="0" fontId="16" fillId="0" borderId="0" xfId="0" applyFont="1" applyAlignment="1" applyProtection="1">
      <alignment horizontal="center" vertical="center"/>
      <protection hidden="1"/>
    </xf>
    <xf numFmtId="0" fontId="16" fillId="0" borderId="3" xfId="0" applyFont="1" applyBorder="1" applyAlignment="1" applyProtection="1">
      <alignment vertical="center" wrapText="1"/>
      <protection hidden="1"/>
    </xf>
    <xf numFmtId="0" fontId="16" fillId="0" borderId="3" xfId="0" applyFont="1" applyBorder="1" applyAlignment="1" applyProtection="1">
      <alignment horizontal="center" vertical="center" wrapText="1"/>
      <protection hidden="1"/>
    </xf>
    <xf numFmtId="3" fontId="16" fillId="0" borderId="3" xfId="0" applyNumberFormat="1" applyFont="1" applyBorder="1" applyAlignment="1" applyProtection="1">
      <alignment horizontal="center" vertical="center" wrapText="1"/>
      <protection hidden="1"/>
    </xf>
    <xf numFmtId="0" fontId="21" fillId="0" borderId="0" xfId="0" applyFont="1" applyAlignment="1" applyProtection="1">
      <alignment vertical="top" wrapText="1"/>
      <protection hidden="1"/>
    </xf>
    <xf numFmtId="0" fontId="10" fillId="0" borderId="0" xfId="0" applyFont="1" applyAlignment="1" applyProtection="1">
      <alignment vertical="top" wrapText="1"/>
      <protection hidden="1"/>
    </xf>
    <xf numFmtId="0" fontId="24" fillId="3" borderId="0" xfId="0" applyFont="1" applyFill="1" applyAlignment="1" applyProtection="1">
      <alignment vertical="center"/>
      <protection hidden="1"/>
    </xf>
    <xf numFmtId="0" fontId="16" fillId="0" borderId="0" xfId="0" applyFont="1" applyProtection="1">
      <protection hidden="1"/>
    </xf>
    <xf numFmtId="0" fontId="16" fillId="0" borderId="0" xfId="0" applyFont="1" applyAlignment="1" applyProtection="1">
      <alignment vertical="center" wrapText="1"/>
      <protection hidden="1"/>
    </xf>
    <xf numFmtId="0" fontId="26" fillId="0" borderId="0" xfId="0" applyFont="1" applyAlignment="1" applyProtection="1">
      <alignment vertical="center" wrapText="1"/>
      <protection hidden="1"/>
    </xf>
    <xf numFmtId="169" fontId="16" fillId="0" borderId="0" xfId="2" applyNumberFormat="1" applyFont="1" applyAlignment="1" applyProtection="1">
      <alignment horizontal="right" vertical="center" wrapText="1" indent="2"/>
      <protection hidden="1"/>
    </xf>
    <xf numFmtId="9" fontId="16" fillId="0" borderId="0" xfId="1" applyFont="1" applyBorder="1" applyAlignment="1" applyProtection="1">
      <alignment horizontal="right" vertical="center" wrapText="1" indent="2"/>
      <protection hidden="1"/>
    </xf>
    <xf numFmtId="9" fontId="16" fillId="7" borderId="0" xfId="1" applyFont="1" applyFill="1" applyBorder="1" applyAlignment="1" applyProtection="1">
      <alignment horizontal="right" vertical="center" wrapText="1" indent="2"/>
      <protection hidden="1"/>
    </xf>
    <xf numFmtId="0" fontId="16" fillId="0" borderId="0" xfId="0" applyFont="1" applyAlignment="1" applyProtection="1">
      <alignment horizontal="center" vertical="center" wrapText="1"/>
      <protection hidden="1"/>
    </xf>
    <xf numFmtId="3" fontId="16" fillId="0" borderId="0" xfId="0" applyNumberFormat="1" applyFont="1" applyAlignment="1" applyProtection="1">
      <alignment horizontal="right" vertical="center" wrapText="1" indent="2"/>
      <protection hidden="1"/>
    </xf>
    <xf numFmtId="0" fontId="26" fillId="0" borderId="3" xfId="0" applyFont="1" applyBorder="1" applyAlignment="1" applyProtection="1">
      <alignment vertical="center" wrapText="1"/>
      <protection hidden="1"/>
    </xf>
    <xf numFmtId="3" fontId="16" fillId="0" borderId="3" xfId="0" applyNumberFormat="1" applyFont="1" applyBorder="1" applyAlignment="1" applyProtection="1">
      <alignment horizontal="right" vertical="center" wrapText="1" indent="2"/>
      <protection hidden="1"/>
    </xf>
    <xf numFmtId="9" fontId="16" fillId="0" borderId="3" xfId="1" applyFont="1" applyBorder="1" applyAlignment="1" applyProtection="1">
      <alignment horizontal="right" vertical="center" wrapText="1" indent="2"/>
      <protection hidden="1"/>
    </xf>
    <xf numFmtId="9" fontId="16" fillId="7" borderId="3" xfId="1" applyFont="1" applyFill="1" applyBorder="1" applyAlignment="1" applyProtection="1">
      <alignment horizontal="right" vertical="center" wrapText="1" indent="2"/>
      <protection hidden="1"/>
    </xf>
    <xf numFmtId="0" fontId="16" fillId="0" borderId="0" xfId="0" applyFont="1" applyAlignment="1" applyProtection="1">
      <alignment horizontal="right" vertical="center" wrapText="1" indent="2"/>
      <protection hidden="1"/>
    </xf>
    <xf numFmtId="9" fontId="16" fillId="0" borderId="1" xfId="1" applyFont="1" applyBorder="1" applyAlignment="1" applyProtection="1">
      <alignment horizontal="right" vertical="center" wrapText="1" indent="2"/>
      <protection hidden="1"/>
    </xf>
    <xf numFmtId="9" fontId="16" fillId="7" borderId="1" xfId="1" applyFont="1" applyFill="1" applyBorder="1" applyAlignment="1" applyProtection="1">
      <alignment horizontal="right" vertical="center" wrapText="1" indent="2"/>
      <protection hidden="1"/>
    </xf>
    <xf numFmtId="0" fontId="22" fillId="0" borderId="0" xfId="0" applyFont="1" applyAlignment="1" applyProtection="1">
      <alignment horizontal="left" vertical="center"/>
      <protection hidden="1"/>
    </xf>
    <xf numFmtId="3" fontId="22" fillId="0" borderId="0" xfId="0" applyNumberFormat="1" applyFont="1" applyAlignment="1" applyProtection="1">
      <alignment horizontal="right" vertical="center"/>
      <protection hidden="1"/>
    </xf>
    <xf numFmtId="3" fontId="16" fillId="0" borderId="0" xfId="0" applyNumberFormat="1" applyFont="1" applyAlignment="1" applyProtection="1">
      <alignment horizontal="right" vertical="center" wrapText="1" indent="5"/>
      <protection hidden="1"/>
    </xf>
    <xf numFmtId="9" fontId="16" fillId="0" borderId="0" xfId="1" applyFont="1" applyBorder="1" applyAlignment="1" applyProtection="1">
      <alignment horizontal="right" vertical="center" wrapText="1" indent="5"/>
      <protection hidden="1"/>
    </xf>
    <xf numFmtId="9" fontId="16" fillId="0" borderId="0" xfId="1" applyFont="1" applyFill="1" applyBorder="1" applyAlignment="1" applyProtection="1">
      <alignment horizontal="right" vertical="center" wrapText="1" indent="5"/>
      <protection hidden="1"/>
    </xf>
    <xf numFmtId="0" fontId="16" fillId="0" borderId="0" xfId="0" applyFont="1" applyAlignment="1" applyProtection="1">
      <alignment vertical="top" wrapText="1"/>
      <protection hidden="1"/>
    </xf>
    <xf numFmtId="0" fontId="24" fillId="0" borderId="0" xfId="0" applyFont="1" applyProtection="1">
      <protection hidden="1"/>
    </xf>
    <xf numFmtId="0" fontId="17" fillId="3" borderId="0" xfId="0" applyFont="1" applyFill="1" applyAlignment="1" applyProtection="1">
      <alignment horizontal="center" vertical="center" wrapText="1"/>
      <protection hidden="1"/>
    </xf>
    <xf numFmtId="0" fontId="16" fillId="0" borderId="0" xfId="0" applyFont="1" applyAlignment="1" applyProtection="1">
      <alignment horizontal="left" vertical="center" wrapText="1" indent="1"/>
      <protection hidden="1"/>
    </xf>
    <xf numFmtId="9" fontId="16" fillId="0" borderId="0" xfId="1" applyFont="1" applyAlignment="1" applyProtection="1">
      <alignment horizontal="right" vertical="center" wrapText="1" indent="2"/>
      <protection hidden="1"/>
    </xf>
    <xf numFmtId="9" fontId="16" fillId="7" borderId="0" xfId="1" applyFont="1" applyFill="1" applyAlignment="1" applyProtection="1">
      <alignment horizontal="right" vertical="center" wrapText="1" indent="2"/>
      <protection hidden="1"/>
    </xf>
    <xf numFmtId="0" fontId="16" fillId="0" borderId="3" xfId="0" applyFont="1" applyBorder="1" applyAlignment="1" applyProtection="1">
      <alignment horizontal="left" vertical="center" wrapText="1" indent="1"/>
      <protection hidden="1"/>
    </xf>
    <xf numFmtId="0" fontId="6" fillId="0" borderId="0" xfId="0" applyFont="1" applyAlignment="1" applyProtection="1">
      <alignment vertical="top" wrapText="1"/>
      <protection hidden="1"/>
    </xf>
    <xf numFmtId="0" fontId="17" fillId="3" borderId="1" xfId="0" applyFont="1" applyFill="1" applyBorder="1" applyAlignment="1" applyProtection="1">
      <alignment horizontal="left" vertical="center" wrapText="1"/>
      <protection hidden="1"/>
    </xf>
    <xf numFmtId="0" fontId="32" fillId="0" borderId="0" xfId="0" applyFont="1" applyAlignment="1" applyProtection="1">
      <alignment vertical="center" wrapText="1"/>
      <protection hidden="1"/>
    </xf>
    <xf numFmtId="0" fontId="28" fillId="0" borderId="0" xfId="0" applyFont="1" applyAlignment="1" applyProtection="1">
      <alignment wrapText="1"/>
      <protection hidden="1"/>
    </xf>
    <xf numFmtId="168" fontId="16" fillId="0" borderId="0" xfId="1" applyNumberFormat="1" applyFont="1" applyAlignment="1" applyProtection="1">
      <alignment horizontal="right" vertical="center" wrapText="1" indent="2"/>
      <protection hidden="1"/>
    </xf>
    <xf numFmtId="168" fontId="16" fillId="0" borderId="0" xfId="1" applyNumberFormat="1" applyFont="1" applyBorder="1" applyAlignment="1" applyProtection="1">
      <alignment horizontal="right" vertical="center" wrapText="1" indent="2"/>
      <protection hidden="1"/>
    </xf>
    <xf numFmtId="0" fontId="32" fillId="0" borderId="3" xfId="0" applyFont="1" applyBorder="1" applyAlignment="1" applyProtection="1">
      <alignment vertical="center" wrapText="1"/>
      <protection hidden="1"/>
    </xf>
    <xf numFmtId="0" fontId="28" fillId="0" borderId="3" xfId="0" applyFont="1" applyBorder="1" applyAlignment="1" applyProtection="1">
      <alignment wrapText="1"/>
      <protection hidden="1"/>
    </xf>
    <xf numFmtId="9" fontId="16" fillId="0" borderId="3" xfId="1" applyFont="1" applyBorder="1" applyAlignment="1" applyProtection="1">
      <alignment horizontal="center" vertical="center" wrapText="1"/>
      <protection hidden="1"/>
    </xf>
    <xf numFmtId="168" fontId="16" fillId="0" borderId="3" xfId="1" applyNumberFormat="1" applyFont="1" applyBorder="1" applyAlignment="1" applyProtection="1">
      <alignment horizontal="right" vertical="center" wrapText="1" indent="2"/>
      <protection hidden="1"/>
    </xf>
    <xf numFmtId="9" fontId="0" fillId="0" borderId="0" xfId="1" applyFont="1" applyAlignment="1" applyProtection="1">
      <alignment horizontal="right" indent="5"/>
      <protection hidden="1"/>
    </xf>
    <xf numFmtId="0" fontId="17" fillId="0" borderId="0" xfId="0" applyFont="1" applyAlignment="1" applyProtection="1">
      <alignment horizontal="center" vertical="center" wrapText="1"/>
      <protection hidden="1"/>
    </xf>
    <xf numFmtId="178" fontId="16" fillId="0" borderId="0" xfId="2" applyNumberFormat="1" applyFont="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4" fontId="16" fillId="0" borderId="0" xfId="0" applyNumberFormat="1" applyFont="1" applyAlignment="1" applyProtection="1">
      <alignment horizontal="right" vertical="center" wrapText="1" indent="5"/>
      <protection hidden="1"/>
    </xf>
    <xf numFmtId="9" fontId="16" fillId="0" borderId="0" xfId="1" applyFont="1" applyFill="1" applyBorder="1" applyAlignment="1" applyProtection="1">
      <alignment horizontal="right" vertical="center" wrapText="1" indent="2"/>
      <protection hidden="1"/>
    </xf>
    <xf numFmtId="0" fontId="6" fillId="0" borderId="0" xfId="0" applyFont="1" applyAlignment="1" applyProtection="1">
      <alignment vertical="center" wrapText="1"/>
      <protection hidden="1"/>
    </xf>
    <xf numFmtId="9" fontId="6" fillId="0" borderId="0" xfId="1" applyFont="1" applyAlignment="1" applyProtection="1">
      <alignment horizontal="left" vertical="center" wrapText="1" indent="1"/>
      <protection hidden="1"/>
    </xf>
    <xf numFmtId="4" fontId="6" fillId="0" borderId="0" xfId="0" applyNumberFormat="1" applyFont="1" applyAlignment="1" applyProtection="1">
      <alignment horizontal="right" vertical="center" wrapText="1" indent="5"/>
      <protection hidden="1"/>
    </xf>
    <xf numFmtId="0" fontId="30" fillId="0" borderId="0" xfId="0" applyFont="1" applyAlignment="1" applyProtection="1">
      <alignment vertical="center" wrapText="1"/>
      <protection hidden="1"/>
    </xf>
    <xf numFmtId="0" fontId="34" fillId="0" borderId="2" xfId="0" applyFont="1" applyBorder="1" applyProtection="1">
      <protection hidden="1"/>
    </xf>
    <xf numFmtId="0" fontId="44" fillId="0" borderId="0" xfId="0" applyFont="1" applyProtection="1">
      <protection hidden="1"/>
    </xf>
    <xf numFmtId="0" fontId="16" fillId="0" borderId="2" xfId="0" applyFont="1" applyBorder="1" applyAlignment="1" applyProtection="1">
      <alignment vertical="center" wrapText="1"/>
      <protection hidden="1"/>
    </xf>
    <xf numFmtId="0" fontId="44" fillId="0" borderId="3" xfId="0" applyFont="1" applyBorder="1" applyAlignment="1" applyProtection="1">
      <alignment vertical="center" wrapText="1"/>
      <protection hidden="1"/>
    </xf>
    <xf numFmtId="0" fontId="44" fillId="0" borderId="0" xfId="0" applyFont="1" applyAlignment="1" applyProtection="1">
      <alignment vertical="center" wrapText="1"/>
      <protection hidden="1"/>
    </xf>
    <xf numFmtId="0" fontId="44" fillId="0" borderId="2" xfId="0" applyFont="1" applyBorder="1" applyProtection="1">
      <protection hidden="1"/>
    </xf>
    <xf numFmtId="0" fontId="44" fillId="0" borderId="3" xfId="0" applyFont="1" applyBorder="1" applyProtection="1">
      <protection hidden="1"/>
    </xf>
    <xf numFmtId="0" fontId="26" fillId="0" borderId="2" xfId="0" applyFont="1" applyBorder="1" applyProtection="1">
      <protection hidden="1"/>
    </xf>
    <xf numFmtId="0" fontId="44" fillId="0" borderId="22" xfId="0" applyFont="1" applyBorder="1" applyProtection="1">
      <protection hidden="1"/>
    </xf>
    <xf numFmtId="0" fontId="44" fillId="0" borderId="23" xfId="0" applyFont="1" applyBorder="1" applyProtection="1">
      <protection hidden="1"/>
    </xf>
    <xf numFmtId="0" fontId="44" fillId="0" borderId="0" xfId="0" applyFont="1" applyAlignment="1" applyProtection="1">
      <alignment horizontal="left" vertical="top"/>
      <protection hidden="1"/>
    </xf>
    <xf numFmtId="0" fontId="16" fillId="0" borderId="0" xfId="0" applyFont="1" applyAlignment="1" applyProtection="1">
      <alignment horizontal="left" vertical="top" wrapText="1"/>
      <protection hidden="1"/>
    </xf>
    <xf numFmtId="0" fontId="16" fillId="0" borderId="0" xfId="0" applyFont="1" applyAlignment="1" applyProtection="1">
      <alignment horizontal="left" vertical="top"/>
      <protection hidden="1"/>
    </xf>
    <xf numFmtId="0" fontId="44" fillId="0" borderId="25" xfId="0" applyFont="1" applyBorder="1" applyAlignment="1" applyProtection="1">
      <alignment horizontal="left" vertical="top"/>
      <protection hidden="1"/>
    </xf>
    <xf numFmtId="0" fontId="44" fillId="0" borderId="0" xfId="0" applyFont="1" applyAlignment="1" applyProtection="1">
      <alignment horizontal="left" vertical="center"/>
      <protection hidden="1"/>
    </xf>
    <xf numFmtId="0" fontId="44" fillId="0" borderId="26" xfId="0" applyFont="1" applyBorder="1" applyAlignment="1" applyProtection="1">
      <alignment horizontal="left" vertical="center"/>
      <protection hidden="1"/>
    </xf>
    <xf numFmtId="0" fontId="0" fillId="0" borderId="0" xfId="0" applyAlignment="1" applyProtection="1">
      <alignment horizontal="left" vertical="center"/>
      <protection hidden="1"/>
    </xf>
    <xf numFmtId="0" fontId="44" fillId="0" borderId="25" xfId="0" applyFont="1" applyBorder="1" applyAlignment="1" applyProtection="1">
      <alignment horizontal="left" vertical="center"/>
      <protection hidden="1"/>
    </xf>
    <xf numFmtId="0" fontId="16" fillId="0" borderId="25"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6" fillId="0" borderId="23" xfId="0" applyFont="1" applyBorder="1" applyAlignment="1" applyProtection="1">
      <alignment vertical="center" wrapText="1"/>
      <protection hidden="1"/>
    </xf>
    <xf numFmtId="0" fontId="44" fillId="0" borderId="23"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0" fontId="16" fillId="0" borderId="22" xfId="0" applyFont="1" applyBorder="1" applyAlignment="1" applyProtection="1">
      <alignment vertical="center" wrapText="1"/>
      <protection hidden="1"/>
    </xf>
    <xf numFmtId="0" fontId="44" fillId="0" borderId="22" xfId="0" applyFont="1" applyBorder="1" applyAlignment="1" applyProtection="1">
      <alignment vertical="center" wrapText="1"/>
      <protection hidden="1"/>
    </xf>
    <xf numFmtId="0" fontId="16" fillId="0" borderId="51" xfId="0" applyFont="1" applyBorder="1" applyAlignment="1" applyProtection="1">
      <alignment vertical="center" wrapText="1"/>
      <protection hidden="1"/>
    </xf>
    <xf numFmtId="0" fontId="16" fillId="0" borderId="50" xfId="0" applyFont="1" applyBorder="1" applyAlignment="1" applyProtection="1">
      <alignment vertical="center" wrapText="1"/>
      <protection hidden="1"/>
    </xf>
    <xf numFmtId="0" fontId="16" fillId="0" borderId="0" xfId="0" applyFont="1" applyAlignment="1" applyProtection="1">
      <alignment vertical="center"/>
      <protection hidden="1"/>
    </xf>
    <xf numFmtId="0" fontId="44" fillId="0" borderId="51" xfId="0" applyFont="1" applyBorder="1" applyAlignment="1" applyProtection="1">
      <alignment vertical="center" wrapText="1"/>
      <protection hidden="1"/>
    </xf>
    <xf numFmtId="9" fontId="16" fillId="0" borderId="51" xfId="1" applyFont="1" applyBorder="1" applyAlignment="1" applyProtection="1">
      <alignment horizontal="right" vertical="center" wrapText="1" indent="2"/>
      <protection hidden="1"/>
    </xf>
    <xf numFmtId="0" fontId="44" fillId="0" borderId="50" xfId="0" applyFont="1" applyBorder="1" applyAlignment="1" applyProtection="1">
      <alignment vertical="center" wrapText="1"/>
      <protection hidden="1"/>
    </xf>
    <xf numFmtId="9" fontId="16" fillId="0" borderId="50" xfId="1" applyFont="1" applyBorder="1" applyAlignment="1" applyProtection="1">
      <alignment horizontal="right" vertical="center" wrapText="1" indent="2"/>
      <protection hidden="1"/>
    </xf>
    <xf numFmtId="0" fontId="44" fillId="0" borderId="0" xfId="0" applyFont="1" applyAlignment="1" applyProtection="1">
      <alignment vertical="center"/>
      <protection hidden="1"/>
    </xf>
    <xf numFmtId="0" fontId="44" fillId="0" borderId="3" xfId="0" applyFont="1" applyBorder="1" applyAlignment="1" applyProtection="1">
      <alignment vertical="center"/>
      <protection hidden="1"/>
    </xf>
    <xf numFmtId="0" fontId="16" fillId="0" borderId="2" xfId="0" applyFont="1" applyBorder="1" applyAlignment="1" applyProtection="1">
      <alignment horizontal="center" vertical="center" wrapText="1"/>
      <protection hidden="1"/>
    </xf>
    <xf numFmtId="0" fontId="32" fillId="3" borderId="2" xfId="0" applyFont="1" applyFill="1" applyBorder="1" applyAlignment="1" applyProtection="1">
      <alignment horizontal="left" vertical="center" wrapText="1"/>
      <protection hidden="1"/>
    </xf>
    <xf numFmtId="4" fontId="16" fillId="0" borderId="0" xfId="0" applyNumberFormat="1" applyFont="1" applyAlignment="1" applyProtection="1">
      <alignment horizontal="center" vertical="center" wrapText="1"/>
      <protection hidden="1"/>
    </xf>
    <xf numFmtId="4" fontId="16" fillId="0" borderId="50" xfId="0" applyNumberFormat="1" applyFont="1" applyBorder="1" applyAlignment="1" applyProtection="1">
      <alignment horizontal="center" vertical="center" wrapText="1"/>
      <protection hidden="1"/>
    </xf>
    <xf numFmtId="0" fontId="16" fillId="0" borderId="50" xfId="0" applyFont="1" applyBorder="1" applyAlignment="1" applyProtection="1">
      <alignment horizontal="right" vertical="center" wrapText="1" indent="2"/>
      <protection hidden="1"/>
    </xf>
    <xf numFmtId="4" fontId="16" fillId="7" borderId="50" xfId="0" applyNumberFormat="1" applyFont="1" applyFill="1" applyBorder="1" applyAlignment="1" applyProtection="1">
      <alignment horizontal="right" vertical="center" wrapText="1" indent="2"/>
      <protection hidden="1"/>
    </xf>
    <xf numFmtId="0" fontId="32" fillId="3" borderId="0" xfId="0" applyFont="1" applyFill="1" applyAlignment="1" applyProtection="1">
      <alignment horizontal="left" vertical="center" wrapText="1"/>
      <protection hidden="1"/>
    </xf>
    <xf numFmtId="0" fontId="44" fillId="3" borderId="0" xfId="0" applyFont="1" applyFill="1" applyAlignment="1" applyProtection="1">
      <alignment horizontal="left" vertical="center" wrapText="1"/>
      <protection hidden="1"/>
    </xf>
    <xf numFmtId="9" fontId="32" fillId="3" borderId="0" xfId="1" applyFont="1" applyFill="1" applyBorder="1" applyAlignment="1" applyProtection="1">
      <alignment horizontal="center" vertical="center" wrapText="1"/>
      <protection hidden="1"/>
    </xf>
    <xf numFmtId="9" fontId="32" fillId="3" borderId="0" xfId="1" applyFont="1" applyFill="1" applyBorder="1" applyAlignment="1" applyProtection="1">
      <alignment horizontal="right" vertical="center" wrapText="1" indent="2"/>
      <protection hidden="1"/>
    </xf>
    <xf numFmtId="0" fontId="32" fillId="3" borderId="22" xfId="0" applyFont="1" applyFill="1" applyBorder="1" applyAlignment="1" applyProtection="1">
      <alignment horizontal="left" vertical="center" wrapText="1"/>
      <protection hidden="1"/>
    </xf>
    <xf numFmtId="0" fontId="44" fillId="3" borderId="22" xfId="0" applyFont="1" applyFill="1" applyBorder="1" applyAlignment="1" applyProtection="1">
      <alignment horizontal="left" vertical="center" wrapText="1"/>
      <protection hidden="1"/>
    </xf>
    <xf numFmtId="9" fontId="32" fillId="3" borderId="22" xfId="1" applyFont="1" applyFill="1" applyBorder="1" applyAlignment="1" applyProtection="1">
      <alignment horizontal="center" vertical="center" wrapText="1"/>
      <protection hidden="1"/>
    </xf>
    <xf numFmtId="9" fontId="32" fillId="3" borderId="22" xfId="1" applyFont="1" applyFill="1" applyBorder="1" applyAlignment="1" applyProtection="1">
      <alignment horizontal="right" vertical="center" wrapText="1" indent="2"/>
      <protection hidden="1"/>
    </xf>
    <xf numFmtId="168" fontId="32" fillId="3" borderId="22" xfId="1" applyNumberFormat="1" applyFont="1" applyFill="1" applyBorder="1" applyAlignment="1" applyProtection="1">
      <alignment horizontal="right" vertical="center" wrapText="1" indent="2"/>
      <protection hidden="1"/>
    </xf>
    <xf numFmtId="0" fontId="32" fillId="3" borderId="23" xfId="0" applyFont="1" applyFill="1" applyBorder="1" applyAlignment="1" applyProtection="1">
      <alignment horizontal="left" vertical="center" wrapText="1"/>
      <protection hidden="1"/>
    </xf>
    <xf numFmtId="0" fontId="44" fillId="3" borderId="23" xfId="0" applyFont="1" applyFill="1" applyBorder="1" applyAlignment="1" applyProtection="1">
      <alignment horizontal="left" vertical="center" wrapText="1"/>
      <protection hidden="1"/>
    </xf>
    <xf numFmtId="9" fontId="32" fillId="3" borderId="23" xfId="1" applyFont="1" applyFill="1" applyBorder="1" applyAlignment="1" applyProtection="1">
      <alignment horizontal="center" vertical="center" wrapText="1"/>
      <protection hidden="1"/>
    </xf>
    <xf numFmtId="9" fontId="32" fillId="3" borderId="23" xfId="1" applyFont="1" applyFill="1" applyBorder="1" applyAlignment="1" applyProtection="1">
      <alignment horizontal="right" vertical="center" wrapText="1" indent="2"/>
      <protection hidden="1"/>
    </xf>
    <xf numFmtId="0" fontId="32" fillId="3" borderId="3" xfId="0" applyFont="1" applyFill="1" applyBorder="1" applyAlignment="1" applyProtection="1">
      <alignment horizontal="left" vertical="center" wrapText="1"/>
      <protection hidden="1"/>
    </xf>
    <xf numFmtId="0" fontId="44" fillId="3" borderId="3" xfId="0" applyFont="1" applyFill="1" applyBorder="1" applyAlignment="1" applyProtection="1">
      <alignment horizontal="left" vertical="center" wrapText="1"/>
      <protection hidden="1"/>
    </xf>
    <xf numFmtId="9" fontId="32" fillId="3" borderId="3" xfId="1" applyFont="1" applyFill="1" applyBorder="1" applyAlignment="1" applyProtection="1">
      <alignment horizontal="center" vertical="center" wrapText="1"/>
      <protection hidden="1"/>
    </xf>
    <xf numFmtId="0" fontId="32" fillId="3" borderId="28" xfId="0" applyFont="1" applyFill="1" applyBorder="1" applyAlignment="1" applyProtection="1">
      <alignment horizontal="left" vertical="center" wrapText="1"/>
      <protection hidden="1"/>
    </xf>
    <xf numFmtId="0" fontId="44" fillId="3" borderId="28" xfId="0" applyFont="1" applyFill="1" applyBorder="1" applyAlignment="1" applyProtection="1">
      <alignment horizontal="left" vertical="center" wrapText="1"/>
      <protection hidden="1"/>
    </xf>
    <xf numFmtId="9" fontId="32" fillId="3" borderId="28" xfId="1" applyFont="1" applyFill="1" applyBorder="1" applyAlignment="1" applyProtection="1">
      <alignment horizontal="center" vertical="center" wrapText="1"/>
      <protection hidden="1"/>
    </xf>
    <xf numFmtId="9" fontId="32" fillId="3" borderId="28" xfId="1" applyFont="1" applyFill="1" applyBorder="1" applyAlignment="1" applyProtection="1">
      <alignment horizontal="right" vertical="center" wrapText="1" indent="2"/>
      <protection hidden="1"/>
    </xf>
    <xf numFmtId="0" fontId="32" fillId="3" borderId="29" xfId="0" applyFont="1" applyFill="1" applyBorder="1" applyAlignment="1" applyProtection="1">
      <alignment horizontal="left" vertical="center" wrapText="1"/>
      <protection hidden="1"/>
    </xf>
    <xf numFmtId="0" fontId="44" fillId="3" borderId="29" xfId="0" applyFont="1" applyFill="1" applyBorder="1" applyAlignment="1" applyProtection="1">
      <alignment horizontal="left" vertical="center" wrapText="1"/>
      <protection hidden="1"/>
    </xf>
    <xf numFmtId="9" fontId="32" fillId="3" borderId="29" xfId="1" applyFont="1" applyFill="1" applyBorder="1" applyAlignment="1" applyProtection="1">
      <alignment horizontal="center" vertical="center" wrapText="1"/>
      <protection hidden="1"/>
    </xf>
    <xf numFmtId="0" fontId="44" fillId="3" borderId="2" xfId="0" applyFont="1" applyFill="1" applyBorder="1" applyAlignment="1" applyProtection="1">
      <alignment horizontal="left" vertical="center" wrapText="1"/>
      <protection hidden="1"/>
    </xf>
    <xf numFmtId="9" fontId="32" fillId="3" borderId="2" xfId="1" applyFont="1" applyFill="1" applyBorder="1" applyAlignment="1" applyProtection="1">
      <alignment horizontal="right" vertical="center" wrapText="1" indent="2"/>
      <protection hidden="1"/>
    </xf>
    <xf numFmtId="3" fontId="31" fillId="4" borderId="1" xfId="0" applyNumberFormat="1" applyFont="1" applyFill="1" applyBorder="1" applyAlignment="1" applyProtection="1">
      <alignment vertical="center" wrapText="1"/>
      <protection hidden="1"/>
    </xf>
    <xf numFmtId="0" fontId="18" fillId="4" borderId="1" xfId="0" applyFont="1" applyFill="1" applyBorder="1" applyAlignment="1" applyProtection="1">
      <alignment vertical="center" wrapText="1"/>
      <protection hidden="1"/>
    </xf>
    <xf numFmtId="0" fontId="44" fillId="3" borderId="0" xfId="0" applyFont="1" applyFill="1" applyAlignment="1" applyProtection="1">
      <alignment horizontal="center" vertical="center" wrapText="1"/>
      <protection hidden="1"/>
    </xf>
    <xf numFmtId="0" fontId="32" fillId="0" borderId="0" xfId="0" applyFont="1" applyAlignment="1" applyProtection="1">
      <alignment horizontal="left" vertical="center" wrapText="1"/>
      <protection hidden="1"/>
    </xf>
    <xf numFmtId="0" fontId="44" fillId="0" borderId="29" xfId="0" applyFont="1" applyBorder="1" applyAlignment="1" applyProtection="1">
      <alignment vertical="center" wrapText="1"/>
      <protection hidden="1"/>
    </xf>
    <xf numFmtId="0" fontId="44" fillId="0" borderId="0" xfId="0" applyFont="1" applyAlignment="1" applyProtection="1">
      <alignment horizontal="left" vertical="center" wrapText="1"/>
      <protection hidden="1"/>
    </xf>
    <xf numFmtId="0" fontId="44" fillId="0" borderId="30" xfId="0" applyFont="1" applyBorder="1" applyAlignment="1" applyProtection="1">
      <alignment vertical="center" wrapText="1"/>
      <protection hidden="1"/>
    </xf>
    <xf numFmtId="0" fontId="32" fillId="3" borderId="2" xfId="0" applyFont="1" applyFill="1" applyBorder="1" applyAlignment="1" applyProtection="1">
      <alignment vertical="center" wrapText="1"/>
      <protection hidden="1"/>
    </xf>
    <xf numFmtId="0" fontId="17" fillId="7" borderId="0" xfId="0" applyFont="1" applyFill="1" applyAlignment="1" applyProtection="1">
      <alignment horizontal="right" vertical="center" wrapText="1" indent="2"/>
      <protection hidden="1"/>
    </xf>
    <xf numFmtId="0" fontId="16" fillId="0" borderId="3" xfId="0" applyFont="1" applyBorder="1" applyAlignment="1" applyProtection="1">
      <alignment vertical="center"/>
      <protection hidden="1"/>
    </xf>
    <xf numFmtId="0" fontId="19" fillId="0" borderId="0" xfId="3" applyFont="1" applyBorder="1" applyAlignment="1" applyProtection="1">
      <alignment horizontal="left" vertical="center" indent="3"/>
      <protection hidden="1"/>
    </xf>
    <xf numFmtId="0" fontId="34" fillId="3" borderId="2" xfId="0" applyFont="1" applyFill="1" applyBorder="1" applyAlignment="1" applyProtection="1">
      <alignment horizontal="left" vertical="center" wrapText="1"/>
      <protection hidden="1"/>
    </xf>
    <xf numFmtId="0" fontId="32" fillId="3" borderId="2" xfId="0" applyFont="1" applyFill="1" applyBorder="1" applyAlignment="1" applyProtection="1">
      <alignment horizontal="center" vertical="center" wrapText="1"/>
      <protection hidden="1"/>
    </xf>
    <xf numFmtId="169" fontId="32" fillId="3" borderId="2" xfId="2" applyNumberFormat="1" applyFont="1" applyFill="1" applyBorder="1" applyAlignment="1" applyProtection="1">
      <alignment horizontal="right" vertical="center" wrapText="1" indent="2"/>
      <protection hidden="1"/>
    </xf>
    <xf numFmtId="0" fontId="32" fillId="7" borderId="2" xfId="0" applyFont="1" applyFill="1" applyBorder="1" applyAlignment="1" applyProtection="1">
      <alignment horizontal="right" vertical="center" wrapText="1" indent="2"/>
      <protection hidden="1"/>
    </xf>
    <xf numFmtId="0" fontId="34" fillId="3" borderId="0" xfId="0" applyFont="1" applyFill="1" applyAlignment="1" applyProtection="1">
      <alignment horizontal="left" vertical="center" wrapText="1"/>
      <protection hidden="1"/>
    </xf>
    <xf numFmtId="0" fontId="32" fillId="3" borderId="0" xfId="0" applyFont="1" applyFill="1" applyAlignment="1" applyProtection="1">
      <alignment horizontal="center" vertical="center" wrapText="1"/>
      <protection hidden="1"/>
    </xf>
    <xf numFmtId="9" fontId="32" fillId="3" borderId="0" xfId="1" applyFont="1" applyFill="1" applyAlignment="1" applyProtection="1">
      <alignment horizontal="right" vertical="center" wrapText="1" indent="2"/>
      <protection hidden="1"/>
    </xf>
    <xf numFmtId="0" fontId="32" fillId="7" borderId="0" xfId="0" applyFont="1" applyFill="1" applyAlignment="1" applyProtection="1">
      <alignment horizontal="right" vertical="center" wrapText="1" indent="2"/>
      <protection hidden="1"/>
    </xf>
    <xf numFmtId="0" fontId="32" fillId="3" borderId="23" xfId="0" applyFont="1" applyFill="1" applyBorder="1" applyAlignment="1" applyProtection="1">
      <alignment horizontal="center" vertical="center" wrapText="1"/>
      <protection hidden="1"/>
    </xf>
    <xf numFmtId="0" fontId="32" fillId="3" borderId="22" xfId="0" applyFont="1" applyFill="1" applyBorder="1" applyAlignment="1" applyProtection="1">
      <alignment horizontal="center" vertical="center" wrapText="1"/>
      <protection hidden="1"/>
    </xf>
    <xf numFmtId="0" fontId="32" fillId="3" borderId="3" xfId="0" applyFont="1" applyFill="1" applyBorder="1" applyAlignment="1" applyProtection="1">
      <alignment horizontal="center" vertical="center" wrapText="1"/>
      <protection hidden="1"/>
    </xf>
    <xf numFmtId="0" fontId="19" fillId="0" borderId="0" xfId="3" applyFont="1" applyAlignment="1" applyProtection="1">
      <alignment horizontal="left" vertical="center"/>
      <protection hidden="1"/>
    </xf>
    <xf numFmtId="0" fontId="44" fillId="0" borderId="0" xfId="0" applyFont="1" applyAlignment="1" applyProtection="1">
      <alignment horizontal="center" vertical="center" wrapText="1"/>
      <protection hidden="1"/>
    </xf>
    <xf numFmtId="0" fontId="44" fillId="0" borderId="24" xfId="0" applyFont="1" applyBorder="1" applyAlignment="1" applyProtection="1">
      <alignment horizontal="center" vertical="center" wrapText="1"/>
      <protection hidden="1"/>
    </xf>
    <xf numFmtId="3" fontId="16" fillId="0" borderId="2" xfId="0" applyNumberFormat="1" applyFont="1" applyBorder="1" applyAlignment="1" applyProtection="1">
      <alignment horizontal="center" vertical="center" wrapText="1"/>
      <protection hidden="1"/>
    </xf>
    <xf numFmtId="169" fontId="16" fillId="0" borderId="2" xfId="2" applyNumberFormat="1" applyFont="1" applyBorder="1" applyAlignment="1" applyProtection="1">
      <alignment horizontal="right" vertical="center" wrapText="1" indent="2"/>
      <protection hidden="1"/>
    </xf>
    <xf numFmtId="9" fontId="16" fillId="0" borderId="2" xfId="1" applyFont="1" applyBorder="1" applyAlignment="1" applyProtection="1">
      <alignment horizontal="right" vertical="center" wrapText="1" indent="2"/>
      <protection hidden="1"/>
    </xf>
    <xf numFmtId="9" fontId="16" fillId="0" borderId="2" xfId="1" applyFont="1" applyBorder="1" applyAlignment="1" applyProtection="1">
      <alignment horizontal="right" vertical="center" indent="2"/>
      <protection hidden="1"/>
    </xf>
    <xf numFmtId="0" fontId="16" fillId="7" borderId="2" xfId="0" applyFont="1" applyFill="1" applyBorder="1" applyAlignment="1" applyProtection="1">
      <alignment horizontal="right" indent="2"/>
      <protection hidden="1"/>
    </xf>
    <xf numFmtId="3" fontId="16" fillId="0" borderId="29" xfId="0" applyNumberFormat="1" applyFont="1" applyBorder="1" applyAlignment="1" applyProtection="1">
      <alignment horizontal="center" vertical="center" wrapText="1"/>
      <protection hidden="1"/>
    </xf>
    <xf numFmtId="9" fontId="16" fillId="0" borderId="29" xfId="1" applyFont="1" applyBorder="1" applyAlignment="1" applyProtection="1">
      <alignment horizontal="right" vertical="center" wrapText="1" indent="2"/>
      <protection hidden="1"/>
    </xf>
    <xf numFmtId="9" fontId="16" fillId="0" borderId="29" xfId="1" applyFont="1" applyBorder="1" applyAlignment="1" applyProtection="1">
      <alignment horizontal="right" vertical="center" indent="2"/>
      <protection hidden="1"/>
    </xf>
    <xf numFmtId="0" fontId="16" fillId="7" borderId="29" xfId="0" applyFont="1" applyFill="1" applyBorder="1" applyAlignment="1" applyProtection="1">
      <alignment horizontal="right" indent="2"/>
      <protection hidden="1"/>
    </xf>
    <xf numFmtId="0" fontId="44" fillId="0" borderId="28" xfId="0" applyFont="1" applyBorder="1" applyAlignment="1" applyProtection="1">
      <alignment vertical="center" wrapText="1"/>
      <protection hidden="1"/>
    </xf>
    <xf numFmtId="3" fontId="16" fillId="0" borderId="28" xfId="0" applyNumberFormat="1" applyFont="1" applyBorder="1" applyAlignment="1" applyProtection="1">
      <alignment horizontal="center" vertical="center" wrapText="1"/>
      <protection hidden="1"/>
    </xf>
    <xf numFmtId="9" fontId="16" fillId="0" borderId="28" xfId="1" applyFont="1" applyBorder="1" applyAlignment="1" applyProtection="1">
      <alignment horizontal="right" vertical="center" wrapText="1" indent="2"/>
      <protection hidden="1"/>
    </xf>
    <xf numFmtId="9" fontId="16" fillId="0" borderId="28" xfId="1" applyFont="1" applyBorder="1" applyAlignment="1" applyProtection="1">
      <alignment horizontal="right" vertical="center" indent="2"/>
      <protection hidden="1"/>
    </xf>
    <xf numFmtId="0" fontId="16" fillId="7" borderId="28" xfId="0" applyFont="1" applyFill="1" applyBorder="1" applyAlignment="1" applyProtection="1">
      <alignment horizontal="right" indent="2"/>
      <protection hidden="1"/>
    </xf>
    <xf numFmtId="3" fontId="16" fillId="0" borderId="0" xfId="0" applyNumberFormat="1" applyFont="1" applyAlignment="1" applyProtection="1">
      <alignment horizontal="center" vertical="center" wrapText="1"/>
      <protection hidden="1"/>
    </xf>
    <xf numFmtId="169" fontId="16" fillId="0" borderId="0" xfId="2" applyNumberFormat="1" applyFont="1" applyBorder="1" applyAlignment="1" applyProtection="1">
      <alignment horizontal="right" vertical="center" wrapText="1" indent="2"/>
      <protection hidden="1"/>
    </xf>
    <xf numFmtId="9" fontId="16" fillId="0" borderId="0" xfId="1" applyFont="1" applyAlignment="1" applyProtection="1">
      <alignment horizontal="right" vertical="center" indent="2"/>
      <protection hidden="1"/>
    </xf>
    <xf numFmtId="0" fontId="16" fillId="7" borderId="0" xfId="0" applyFont="1" applyFill="1" applyAlignment="1" applyProtection="1">
      <alignment horizontal="right" indent="2"/>
      <protection hidden="1"/>
    </xf>
    <xf numFmtId="0" fontId="16" fillId="0" borderId="0" xfId="0" applyFont="1" applyAlignment="1" applyProtection="1">
      <alignment horizontal="center"/>
      <protection hidden="1"/>
    </xf>
    <xf numFmtId="0" fontId="16" fillId="0" borderId="28" xfId="0" applyFont="1" applyBorder="1" applyAlignment="1" applyProtection="1">
      <alignment horizontal="center"/>
      <protection hidden="1"/>
    </xf>
    <xf numFmtId="9" fontId="44" fillId="0" borderId="0" xfId="1" applyFont="1" applyBorder="1" applyAlignment="1" applyProtection="1">
      <alignment vertical="center" wrapText="1"/>
      <protection hidden="1"/>
    </xf>
    <xf numFmtId="0" fontId="44" fillId="0" borderId="29" xfId="0" applyFont="1" applyBorder="1" applyAlignment="1" applyProtection="1">
      <alignment vertical="center"/>
      <protection hidden="1"/>
    </xf>
    <xf numFmtId="0" fontId="16" fillId="0" borderId="29" xfId="0" applyFont="1" applyBorder="1" applyAlignment="1" applyProtection="1">
      <alignment vertical="center" wrapText="1"/>
      <protection hidden="1"/>
    </xf>
    <xf numFmtId="0" fontId="16" fillId="0" borderId="29" xfId="0" applyFont="1" applyBorder="1" applyAlignment="1" applyProtection="1">
      <alignment horizontal="right" vertical="center" indent="2"/>
      <protection hidden="1"/>
    </xf>
    <xf numFmtId="0" fontId="16" fillId="7" borderId="29" xfId="0" applyFont="1" applyFill="1" applyBorder="1" applyAlignment="1" applyProtection="1">
      <alignment horizontal="right" vertical="center" indent="2"/>
      <protection hidden="1"/>
    </xf>
    <xf numFmtId="0" fontId="44" fillId="0" borderId="28" xfId="0" applyFont="1" applyBorder="1" applyAlignment="1" applyProtection="1">
      <alignment vertical="center"/>
      <protection hidden="1"/>
    </xf>
    <xf numFmtId="0" fontId="16" fillId="0" borderId="28" xfId="0" applyFont="1" applyBorder="1" applyAlignment="1" applyProtection="1">
      <alignment vertical="center" wrapText="1"/>
      <protection hidden="1"/>
    </xf>
    <xf numFmtId="0" fontId="16" fillId="0" borderId="28" xfId="0" applyFont="1" applyBorder="1" applyAlignment="1" applyProtection="1">
      <alignment horizontal="right" vertical="center" indent="2"/>
      <protection hidden="1"/>
    </xf>
    <xf numFmtId="0" fontId="16" fillId="7" borderId="28" xfId="0" applyFont="1" applyFill="1" applyBorder="1" applyAlignment="1" applyProtection="1">
      <alignment horizontal="right" vertical="center" indent="2"/>
      <protection hidden="1"/>
    </xf>
    <xf numFmtId="0" fontId="44" fillId="0" borderId="31" xfId="0" applyFont="1" applyBorder="1" applyAlignment="1" applyProtection="1">
      <alignment vertical="center"/>
      <protection hidden="1"/>
    </xf>
    <xf numFmtId="0" fontId="16" fillId="0" borderId="31" xfId="0" applyFont="1" applyBorder="1" applyAlignment="1" applyProtection="1">
      <alignment vertical="center" wrapText="1"/>
      <protection hidden="1"/>
    </xf>
    <xf numFmtId="0" fontId="16" fillId="0" borderId="31" xfId="0" applyFont="1" applyBorder="1" applyAlignment="1" applyProtection="1">
      <alignment horizontal="right" vertical="center" indent="2"/>
      <protection hidden="1"/>
    </xf>
    <xf numFmtId="0" fontId="16" fillId="7" borderId="31" xfId="0" applyFont="1" applyFill="1" applyBorder="1" applyAlignment="1" applyProtection="1">
      <alignment horizontal="right" vertical="center" indent="2"/>
      <protection hidden="1"/>
    </xf>
    <xf numFmtId="0" fontId="16" fillId="0" borderId="0" xfId="0" applyFont="1" applyAlignment="1" applyProtection="1">
      <alignment horizontal="right" vertical="center" indent="2"/>
      <protection hidden="1"/>
    </xf>
    <xf numFmtId="0" fontId="16" fillId="7" borderId="0" xfId="0" applyFont="1" applyFill="1" applyAlignment="1" applyProtection="1">
      <alignment horizontal="right" vertical="center" indent="2"/>
      <protection hidden="1"/>
    </xf>
    <xf numFmtId="0" fontId="44" fillId="0" borderId="29" xfId="0" applyFont="1" applyBorder="1" applyProtection="1">
      <protection hidden="1"/>
    </xf>
    <xf numFmtId="0" fontId="44" fillId="0" borderId="28" xfId="0" applyFont="1" applyBorder="1" applyProtection="1">
      <protection hidden="1"/>
    </xf>
    <xf numFmtId="0" fontId="44" fillId="0" borderId="30" xfId="0" applyFont="1" applyBorder="1" applyProtection="1">
      <protection hidden="1"/>
    </xf>
    <xf numFmtId="0" fontId="16" fillId="0" borderId="30" xfId="0" applyFont="1" applyBorder="1" applyAlignment="1" applyProtection="1">
      <alignment vertical="center" wrapText="1"/>
      <protection hidden="1"/>
    </xf>
    <xf numFmtId="9" fontId="16" fillId="0" borderId="30" xfId="1" applyFont="1" applyBorder="1" applyAlignment="1" applyProtection="1">
      <alignment horizontal="right" vertical="center" indent="2"/>
      <protection hidden="1"/>
    </xf>
    <xf numFmtId="0" fontId="16" fillId="7" borderId="30" xfId="0" applyFont="1" applyFill="1" applyBorder="1" applyAlignment="1" applyProtection="1">
      <alignment horizontal="right" vertical="center" indent="2"/>
      <protection hidden="1"/>
    </xf>
    <xf numFmtId="0" fontId="44" fillId="0" borderId="2" xfId="0" applyFont="1" applyBorder="1" applyAlignment="1" applyProtection="1">
      <alignment vertical="center" wrapText="1"/>
      <protection hidden="1"/>
    </xf>
    <xf numFmtId="9" fontId="16" fillId="7" borderId="2" xfId="1" applyFont="1" applyFill="1" applyBorder="1" applyAlignment="1" applyProtection="1">
      <alignment horizontal="right" vertical="center" indent="2"/>
      <protection hidden="1"/>
    </xf>
    <xf numFmtId="9" fontId="16" fillId="0" borderId="0" xfId="1" applyFont="1" applyAlignment="1" applyProtection="1">
      <alignment horizontal="right" indent="2"/>
      <protection hidden="1"/>
    </xf>
    <xf numFmtId="3" fontId="16" fillId="0" borderId="23" xfId="0" applyNumberFormat="1" applyFont="1" applyBorder="1" applyAlignment="1" applyProtection="1">
      <alignment horizontal="center" vertical="center" wrapText="1"/>
      <protection hidden="1"/>
    </xf>
    <xf numFmtId="9" fontId="16" fillId="0" borderId="23" xfId="1" applyFont="1" applyBorder="1" applyAlignment="1" applyProtection="1">
      <alignment horizontal="right" vertical="center" wrapText="1" indent="2"/>
      <protection hidden="1"/>
    </xf>
    <xf numFmtId="0" fontId="16" fillId="0" borderId="22" xfId="0" applyFont="1" applyBorder="1" applyAlignment="1" applyProtection="1">
      <alignment horizontal="center"/>
      <protection hidden="1"/>
    </xf>
    <xf numFmtId="9" fontId="16" fillId="0" borderId="22" xfId="1" applyFont="1" applyBorder="1" applyAlignment="1" applyProtection="1">
      <alignment horizontal="right" vertical="center" wrapText="1" indent="2"/>
      <protection hidden="1"/>
    </xf>
    <xf numFmtId="9" fontId="16" fillId="0" borderId="22" xfId="1" applyFont="1" applyBorder="1" applyAlignment="1" applyProtection="1">
      <alignment horizontal="right" indent="2"/>
      <protection hidden="1"/>
    </xf>
    <xf numFmtId="0" fontId="16" fillId="0" borderId="23" xfId="0" applyFont="1" applyBorder="1" applyAlignment="1" applyProtection="1">
      <alignment horizontal="center"/>
      <protection hidden="1"/>
    </xf>
    <xf numFmtId="9" fontId="16" fillId="0" borderId="23" xfId="1" applyFont="1" applyBorder="1" applyAlignment="1" applyProtection="1">
      <alignment horizontal="right" vertical="center" indent="2"/>
      <protection hidden="1"/>
    </xf>
    <xf numFmtId="0" fontId="16" fillId="0" borderId="3" xfId="0" applyFont="1" applyBorder="1" applyAlignment="1" applyProtection="1">
      <alignment horizontal="center"/>
      <protection hidden="1"/>
    </xf>
    <xf numFmtId="9" fontId="16" fillId="0" borderId="3" xfId="1" applyFont="1" applyBorder="1" applyAlignment="1" applyProtection="1">
      <alignment horizontal="right" vertical="center" indent="2"/>
      <protection hidden="1"/>
    </xf>
    <xf numFmtId="9" fontId="16" fillId="7" borderId="3" xfId="1" applyFont="1" applyFill="1" applyBorder="1" applyAlignment="1" applyProtection="1">
      <alignment horizontal="right" vertical="center" indent="2"/>
      <protection hidden="1"/>
    </xf>
    <xf numFmtId="0" fontId="44" fillId="3" borderId="29" xfId="0" applyFont="1" applyFill="1" applyBorder="1" applyAlignment="1" applyProtection="1">
      <alignment horizontal="center" vertical="center" wrapText="1"/>
      <protection hidden="1"/>
    </xf>
    <xf numFmtId="0" fontId="44" fillId="3" borderId="28" xfId="0" applyFont="1" applyFill="1" applyBorder="1" applyAlignment="1" applyProtection="1">
      <alignment horizontal="center" vertical="center" wrapText="1"/>
      <protection hidden="1"/>
    </xf>
    <xf numFmtId="0" fontId="32" fillId="3" borderId="32" xfId="0" applyFont="1" applyFill="1" applyBorder="1" applyAlignment="1" applyProtection="1">
      <alignment horizontal="left" vertical="center" wrapText="1"/>
      <protection hidden="1"/>
    </xf>
    <xf numFmtId="0" fontId="26" fillId="3" borderId="2" xfId="0" applyFont="1" applyFill="1" applyBorder="1" applyAlignment="1" applyProtection="1">
      <alignment horizontal="center" vertical="center" wrapText="1"/>
      <protection hidden="1"/>
    </xf>
    <xf numFmtId="0" fontId="32" fillId="3" borderId="31" xfId="0" applyFont="1" applyFill="1" applyBorder="1" applyAlignment="1" applyProtection="1">
      <alignment horizontal="left" vertical="center" wrapText="1"/>
      <protection hidden="1"/>
    </xf>
    <xf numFmtId="0" fontId="26" fillId="3" borderId="31" xfId="0" applyFont="1" applyFill="1" applyBorder="1" applyAlignment="1" applyProtection="1">
      <alignment horizontal="center" vertical="center" wrapText="1"/>
      <protection hidden="1"/>
    </xf>
    <xf numFmtId="0" fontId="26" fillId="3" borderId="33" xfId="0" applyFont="1" applyFill="1" applyBorder="1" applyAlignment="1" applyProtection="1">
      <alignment horizontal="center" vertical="center" wrapText="1"/>
      <protection hidden="1"/>
    </xf>
    <xf numFmtId="0" fontId="26" fillId="3" borderId="0" xfId="0" applyFont="1" applyFill="1" applyAlignment="1" applyProtection="1">
      <alignment horizontal="center" vertical="center" wrapText="1"/>
      <protection hidden="1"/>
    </xf>
    <xf numFmtId="0" fontId="26" fillId="3" borderId="3" xfId="0" applyFont="1" applyFill="1" applyBorder="1" applyAlignment="1" applyProtection="1">
      <alignment horizontal="center" vertical="center" wrapText="1"/>
      <protection hidden="1"/>
    </xf>
    <xf numFmtId="0" fontId="32" fillId="3" borderId="0" xfId="0" applyFont="1" applyFill="1" applyAlignment="1" applyProtection="1">
      <alignment vertical="center" wrapText="1"/>
      <protection hidden="1"/>
    </xf>
    <xf numFmtId="0" fontId="26" fillId="0" borderId="3" xfId="0" applyFont="1" applyBorder="1" applyAlignment="1" applyProtection="1">
      <alignment horizontal="center" vertical="center" wrapText="1"/>
      <protection hidden="1"/>
    </xf>
    <xf numFmtId="0" fontId="22" fillId="0" borderId="0" xfId="0" applyFont="1" applyAlignment="1" applyProtection="1">
      <alignment vertical="top"/>
      <protection hidden="1"/>
    </xf>
    <xf numFmtId="9" fontId="52" fillId="0" borderId="0" xfId="1" applyFont="1" applyAlignment="1" applyProtection="1">
      <alignment horizontal="right" vertical="center" indent="2"/>
      <protection hidden="1"/>
    </xf>
    <xf numFmtId="0" fontId="44" fillId="0" borderId="23" xfId="0" applyFont="1" applyBorder="1" applyAlignment="1" applyProtection="1">
      <alignment horizontal="center" vertical="center" wrapText="1"/>
      <protection hidden="1"/>
    </xf>
    <xf numFmtId="0" fontId="0" fillId="0" borderId="1" xfId="0" applyBorder="1" applyProtection="1">
      <protection hidden="1"/>
    </xf>
    <xf numFmtId="0" fontId="45" fillId="2" borderId="0" xfId="0" applyFont="1" applyFill="1" applyProtection="1">
      <protection hidden="1"/>
    </xf>
    <xf numFmtId="0" fontId="45" fillId="0" borderId="0" xfId="0" applyFont="1" applyProtection="1">
      <protection hidden="1"/>
    </xf>
    <xf numFmtId="0" fontId="45" fillId="0" borderId="0" xfId="0" applyFont="1" applyAlignment="1" applyProtection="1">
      <alignment vertical="top" wrapText="1"/>
      <protection hidden="1"/>
    </xf>
    <xf numFmtId="0" fontId="45" fillId="0" borderId="21" xfId="0" applyFont="1" applyBorder="1" applyProtection="1">
      <protection hidden="1"/>
    </xf>
    <xf numFmtId="0" fontId="35" fillId="7" borderId="2" xfId="0" applyFont="1" applyFill="1" applyBorder="1" applyAlignment="1" applyProtection="1">
      <alignment horizontal="left" vertical="center" wrapText="1"/>
      <protection hidden="1"/>
    </xf>
    <xf numFmtId="0" fontId="26" fillId="0" borderId="0" xfId="0" applyFont="1" applyAlignment="1" applyProtection="1">
      <alignment horizontal="center" vertical="center" wrapText="1"/>
      <protection hidden="1"/>
    </xf>
    <xf numFmtId="0" fontId="35" fillId="7" borderId="0" xfId="0" applyFont="1" applyFill="1" applyAlignment="1" applyProtection="1">
      <alignment horizontal="left" vertical="center" wrapText="1"/>
      <protection hidden="1"/>
    </xf>
    <xf numFmtId="0" fontId="35" fillId="3" borderId="0" xfId="0" applyFont="1" applyFill="1" applyAlignment="1" applyProtection="1">
      <alignment horizontal="center" vertical="center" wrapText="1"/>
      <protection hidden="1"/>
    </xf>
    <xf numFmtId="169" fontId="16" fillId="3" borderId="0" xfId="2" applyNumberFormat="1" applyFont="1" applyFill="1" applyAlignment="1" applyProtection="1">
      <alignment horizontal="right" vertical="center" wrapText="1" indent="2"/>
      <protection hidden="1"/>
    </xf>
    <xf numFmtId="0" fontId="44" fillId="0" borderId="22" xfId="0" applyFont="1" applyBorder="1" applyAlignment="1" applyProtection="1">
      <alignment horizontal="left" vertical="center" wrapText="1"/>
      <protection hidden="1"/>
    </xf>
    <xf numFmtId="0" fontId="26" fillId="0" borderId="22" xfId="0" applyFont="1" applyBorder="1" applyAlignment="1" applyProtection="1">
      <alignment horizontal="center" vertical="center" wrapText="1"/>
      <protection hidden="1"/>
    </xf>
    <xf numFmtId="0" fontId="16" fillId="0" borderId="22" xfId="0" applyFont="1" applyBorder="1" applyAlignment="1" applyProtection="1">
      <alignment horizontal="left" vertical="center" wrapText="1"/>
      <protection hidden="1"/>
    </xf>
    <xf numFmtId="0" fontId="35" fillId="7" borderId="29" xfId="0" applyFont="1" applyFill="1" applyBorder="1" applyAlignment="1" applyProtection="1">
      <alignment horizontal="left" vertical="center" wrapText="1"/>
      <protection hidden="1"/>
    </xf>
    <xf numFmtId="0" fontId="35" fillId="3" borderId="0" xfId="0" applyFont="1" applyFill="1" applyAlignment="1" applyProtection="1">
      <alignment horizontal="left" vertical="center" wrapText="1"/>
      <protection hidden="1"/>
    </xf>
    <xf numFmtId="0" fontId="35" fillId="3" borderId="29" xfId="0" applyFont="1" applyFill="1" applyBorder="1" applyAlignment="1" applyProtection="1">
      <alignment horizontal="center" vertical="center" wrapText="1"/>
      <protection hidden="1"/>
    </xf>
    <xf numFmtId="169" fontId="16" fillId="3" borderId="29" xfId="2" applyNumberFormat="1" applyFont="1" applyFill="1" applyBorder="1" applyAlignment="1" applyProtection="1">
      <alignment horizontal="right" vertical="center" wrapText="1" indent="2"/>
      <protection hidden="1"/>
    </xf>
    <xf numFmtId="169" fontId="16" fillId="0" borderId="29" xfId="2" applyNumberFormat="1" applyFont="1" applyBorder="1" applyAlignment="1" applyProtection="1">
      <alignment horizontal="right" vertical="center" wrapText="1" indent="2"/>
      <protection hidden="1"/>
    </xf>
    <xf numFmtId="0" fontId="35" fillId="7" borderId="28" xfId="0" applyFont="1" applyFill="1" applyBorder="1" applyAlignment="1" applyProtection="1">
      <alignment horizontal="left" vertical="center" wrapText="1"/>
      <protection hidden="1"/>
    </xf>
    <xf numFmtId="0" fontId="26" fillId="3" borderId="28" xfId="0" applyFont="1" applyFill="1" applyBorder="1" applyAlignment="1" applyProtection="1">
      <alignment horizontal="center" vertical="center" wrapText="1"/>
      <protection hidden="1"/>
    </xf>
    <xf numFmtId="0" fontId="35" fillId="3" borderId="28" xfId="0" applyFont="1" applyFill="1" applyBorder="1" applyAlignment="1" applyProtection="1">
      <alignment horizontal="left" vertical="center" wrapText="1"/>
      <protection hidden="1"/>
    </xf>
    <xf numFmtId="0" fontId="35" fillId="3" borderId="28" xfId="0" applyFont="1" applyFill="1" applyBorder="1" applyAlignment="1" applyProtection="1">
      <alignment horizontal="center" vertical="center" wrapText="1"/>
      <protection hidden="1"/>
    </xf>
    <xf numFmtId="0" fontId="35" fillId="3" borderId="0" xfId="0" applyFont="1" applyFill="1" applyAlignment="1" applyProtection="1">
      <alignment horizontal="right" vertical="center" wrapText="1" indent="2"/>
      <protection hidden="1"/>
    </xf>
    <xf numFmtId="0" fontId="35" fillId="7" borderId="32" xfId="0" applyFont="1" applyFill="1" applyBorder="1" applyAlignment="1" applyProtection="1">
      <alignment horizontal="left" vertical="center" wrapText="1"/>
      <protection hidden="1"/>
    </xf>
    <xf numFmtId="0" fontId="44" fillId="3" borderId="32" xfId="0" applyFont="1" applyFill="1" applyBorder="1" applyAlignment="1" applyProtection="1">
      <alignment horizontal="left" vertical="center" wrapText="1" indent="1"/>
      <protection hidden="1"/>
    </xf>
    <xf numFmtId="0" fontId="26" fillId="3" borderId="32" xfId="0" applyFont="1" applyFill="1" applyBorder="1" applyAlignment="1" applyProtection="1">
      <alignment horizontal="center" vertical="center" wrapText="1"/>
      <protection hidden="1"/>
    </xf>
    <xf numFmtId="0" fontId="35" fillId="3" borderId="32" xfId="0" applyFont="1" applyFill="1" applyBorder="1" applyAlignment="1" applyProtection="1">
      <alignment horizontal="left" vertical="center" wrapText="1"/>
      <protection hidden="1"/>
    </xf>
    <xf numFmtId="0" fontId="35" fillId="3" borderId="32" xfId="0" applyFont="1" applyFill="1" applyBorder="1" applyAlignment="1" applyProtection="1">
      <alignment horizontal="center" vertical="center" wrapText="1"/>
      <protection hidden="1"/>
    </xf>
    <xf numFmtId="0" fontId="26" fillId="3" borderId="29" xfId="0" applyFont="1" applyFill="1" applyBorder="1" applyAlignment="1" applyProtection="1">
      <alignment horizontal="center" vertical="center" wrapText="1"/>
      <protection hidden="1"/>
    </xf>
    <xf numFmtId="0" fontId="35" fillId="3" borderId="29" xfId="0" applyFont="1" applyFill="1" applyBorder="1" applyAlignment="1" applyProtection="1">
      <alignment horizontal="left" vertical="center" wrapText="1"/>
      <protection hidden="1"/>
    </xf>
    <xf numFmtId="0" fontId="35" fillId="3" borderId="29" xfId="0" applyFont="1" applyFill="1" applyBorder="1" applyAlignment="1" applyProtection="1">
      <alignment horizontal="right" vertical="center" wrapText="1" indent="2"/>
      <protection hidden="1"/>
    </xf>
    <xf numFmtId="0" fontId="35" fillId="7" borderId="30" xfId="0" applyFont="1" applyFill="1" applyBorder="1" applyAlignment="1" applyProtection="1">
      <alignment horizontal="left" vertical="center" wrapText="1"/>
      <protection hidden="1"/>
    </xf>
    <xf numFmtId="0" fontId="44" fillId="3" borderId="30" xfId="0" applyFont="1" applyFill="1" applyBorder="1" applyAlignment="1" applyProtection="1">
      <alignment horizontal="left" vertical="center" wrapText="1" indent="1"/>
      <protection hidden="1"/>
    </xf>
    <xf numFmtId="0" fontId="26" fillId="3" borderId="30" xfId="0" applyFont="1" applyFill="1" applyBorder="1" applyAlignment="1" applyProtection="1">
      <alignment horizontal="center" vertical="center" wrapText="1"/>
      <protection hidden="1"/>
    </xf>
    <xf numFmtId="0" fontId="51" fillId="3" borderId="30" xfId="0" applyFont="1" applyFill="1" applyBorder="1" applyAlignment="1" applyProtection="1">
      <alignment horizontal="left" vertical="center" wrapText="1"/>
      <protection hidden="1"/>
    </xf>
    <xf numFmtId="0" fontId="35" fillId="3" borderId="30" xfId="0" applyFont="1" applyFill="1" applyBorder="1" applyAlignment="1" applyProtection="1">
      <alignment horizontal="center" vertical="center" wrapText="1"/>
      <protection hidden="1"/>
    </xf>
    <xf numFmtId="0" fontId="35" fillId="3" borderId="30" xfId="0" applyFont="1" applyFill="1" applyBorder="1" applyAlignment="1" applyProtection="1">
      <alignment horizontal="right" vertical="center" wrapText="1" indent="2"/>
      <protection hidden="1"/>
    </xf>
    <xf numFmtId="0" fontId="35" fillId="7" borderId="33" xfId="0" applyFont="1" applyFill="1" applyBorder="1" applyAlignment="1" applyProtection="1">
      <alignment horizontal="left" vertical="center" wrapText="1"/>
      <protection hidden="1"/>
    </xf>
    <xf numFmtId="0" fontId="44" fillId="3" borderId="33" xfId="0" applyFont="1" applyFill="1" applyBorder="1" applyAlignment="1" applyProtection="1">
      <alignment horizontal="left" vertical="center" wrapText="1" indent="1"/>
      <protection hidden="1"/>
    </xf>
    <xf numFmtId="0" fontId="35" fillId="3" borderId="33" xfId="0" applyFont="1" applyFill="1" applyBorder="1" applyAlignment="1" applyProtection="1">
      <alignment horizontal="left" vertical="center" wrapText="1"/>
      <protection hidden="1"/>
    </xf>
    <xf numFmtId="0" fontId="35" fillId="3" borderId="33" xfId="0" applyFont="1" applyFill="1" applyBorder="1" applyAlignment="1" applyProtection="1">
      <alignment horizontal="center" vertical="center" wrapText="1"/>
      <protection hidden="1"/>
    </xf>
    <xf numFmtId="0" fontId="44" fillId="3" borderId="32" xfId="0" applyFont="1" applyFill="1" applyBorder="1" applyAlignment="1" applyProtection="1">
      <alignment horizontal="left" vertical="center" wrapText="1"/>
      <protection hidden="1"/>
    </xf>
    <xf numFmtId="9" fontId="35" fillId="3" borderId="32" xfId="1" applyFont="1" applyFill="1" applyBorder="1" applyAlignment="1" applyProtection="1">
      <alignment horizontal="right" vertical="center" wrapText="1" indent="2"/>
      <protection hidden="1"/>
    </xf>
    <xf numFmtId="9" fontId="35" fillId="3" borderId="0" xfId="1" applyFont="1" applyFill="1" applyAlignment="1" applyProtection="1">
      <alignment horizontal="right" vertical="center" wrapText="1" indent="2"/>
      <protection hidden="1"/>
    </xf>
    <xf numFmtId="0" fontId="35" fillId="7" borderId="31" xfId="0" applyFont="1" applyFill="1" applyBorder="1" applyAlignment="1" applyProtection="1">
      <alignment horizontal="left" vertical="center" wrapText="1"/>
      <protection hidden="1"/>
    </xf>
    <xf numFmtId="0" fontId="35" fillId="3" borderId="31" xfId="0" applyFont="1" applyFill="1" applyBorder="1" applyAlignment="1" applyProtection="1">
      <alignment horizontal="left" vertical="center" wrapText="1"/>
      <protection hidden="1"/>
    </xf>
    <xf numFmtId="0" fontId="35" fillId="3" borderId="31" xfId="0" applyFont="1" applyFill="1" applyBorder="1" applyAlignment="1" applyProtection="1">
      <alignment horizontal="center" vertical="center" wrapText="1"/>
      <protection hidden="1"/>
    </xf>
    <xf numFmtId="9" fontId="35" fillId="3" borderId="31" xfId="1" applyFont="1" applyFill="1" applyBorder="1" applyAlignment="1" applyProtection="1">
      <alignment horizontal="right" vertical="center" wrapText="1" indent="2"/>
      <protection hidden="1"/>
    </xf>
    <xf numFmtId="168" fontId="35" fillId="3" borderId="0" xfId="1" applyNumberFormat="1" applyFont="1" applyFill="1" applyAlignment="1" applyProtection="1">
      <alignment horizontal="right" vertical="center" wrapText="1" indent="2"/>
      <protection hidden="1"/>
    </xf>
    <xf numFmtId="0" fontId="44" fillId="3" borderId="30" xfId="0" applyFont="1" applyFill="1" applyBorder="1" applyAlignment="1" applyProtection="1">
      <alignment horizontal="left" vertical="center" wrapText="1"/>
      <protection hidden="1"/>
    </xf>
    <xf numFmtId="0" fontId="35" fillId="3" borderId="30" xfId="0" applyFont="1" applyFill="1" applyBorder="1" applyAlignment="1" applyProtection="1">
      <alignment horizontal="left" vertical="center" wrapText="1"/>
      <protection hidden="1"/>
    </xf>
    <xf numFmtId="168" fontId="35" fillId="3" borderId="30" xfId="1" applyNumberFormat="1" applyFont="1" applyFill="1" applyBorder="1" applyAlignment="1" applyProtection="1">
      <alignment horizontal="right" vertical="center" wrapText="1" indent="2"/>
      <protection hidden="1"/>
    </xf>
    <xf numFmtId="0" fontId="35" fillId="3" borderId="32" xfId="0" applyFont="1" applyFill="1" applyBorder="1" applyAlignment="1" applyProtection="1">
      <alignment horizontal="right" vertical="center" wrapText="1" indent="2"/>
      <protection hidden="1"/>
    </xf>
    <xf numFmtId="0" fontId="44" fillId="3" borderId="33" xfId="0" applyFont="1" applyFill="1" applyBorder="1" applyAlignment="1" applyProtection="1">
      <alignment horizontal="left" vertical="center" wrapText="1"/>
      <protection hidden="1"/>
    </xf>
    <xf numFmtId="0" fontId="35" fillId="3" borderId="2" xfId="0" applyFont="1" applyFill="1" applyBorder="1" applyAlignment="1" applyProtection="1">
      <alignment vertical="center" wrapText="1"/>
      <protection hidden="1"/>
    </xf>
    <xf numFmtId="0" fontId="51" fillId="3" borderId="2" xfId="0" applyFont="1" applyFill="1" applyBorder="1" applyAlignment="1" applyProtection="1">
      <alignment horizontal="left" vertical="center" wrapText="1"/>
      <protection hidden="1"/>
    </xf>
    <xf numFmtId="0" fontId="35" fillId="3" borderId="0" xfId="0" applyFont="1" applyFill="1" applyAlignment="1" applyProtection="1">
      <alignment vertical="center" wrapText="1"/>
      <protection hidden="1"/>
    </xf>
    <xf numFmtId="0" fontId="51" fillId="3" borderId="0" xfId="0" applyFont="1" applyFill="1" applyAlignment="1" applyProtection="1">
      <alignment vertical="center" wrapText="1"/>
      <protection hidden="1"/>
    </xf>
    <xf numFmtId="0" fontId="35" fillId="3" borderId="29" xfId="0" applyFont="1" applyFill="1" applyBorder="1" applyAlignment="1" applyProtection="1">
      <alignment vertical="center" wrapText="1"/>
      <protection hidden="1"/>
    </xf>
    <xf numFmtId="0" fontId="35" fillId="3" borderId="28" xfId="0" applyFont="1" applyFill="1" applyBorder="1" applyAlignment="1" applyProtection="1">
      <alignment vertical="center" wrapText="1"/>
      <protection hidden="1"/>
    </xf>
    <xf numFmtId="0" fontId="35" fillId="3" borderId="30" xfId="0" applyFont="1" applyFill="1" applyBorder="1" applyAlignment="1" applyProtection="1">
      <alignment vertical="center" wrapText="1"/>
      <protection hidden="1"/>
    </xf>
    <xf numFmtId="168" fontId="44" fillId="0" borderId="2" xfId="1" applyNumberFormat="1" applyFont="1" applyBorder="1" applyAlignment="1" applyProtection="1">
      <alignment vertical="center" wrapText="1"/>
      <protection hidden="1"/>
    </xf>
    <xf numFmtId="168" fontId="26" fillId="0" borderId="2" xfId="1" applyNumberFormat="1" applyFont="1" applyBorder="1" applyAlignment="1" applyProtection="1">
      <alignment horizontal="center" vertical="center" wrapText="1"/>
      <protection hidden="1"/>
    </xf>
    <xf numFmtId="168" fontId="44" fillId="0" borderId="0" xfId="1" applyNumberFormat="1" applyFont="1" applyBorder="1" applyAlignment="1" applyProtection="1">
      <alignment vertical="center" wrapText="1"/>
      <protection hidden="1"/>
    </xf>
    <xf numFmtId="168" fontId="26" fillId="0" borderId="0" xfId="1" applyNumberFormat="1" applyFont="1" applyBorder="1" applyAlignment="1" applyProtection="1">
      <alignment horizontal="center" vertical="center" wrapText="1"/>
      <protection hidden="1"/>
    </xf>
    <xf numFmtId="168" fontId="44" fillId="0" borderId="29" xfId="1" applyNumberFormat="1" applyFont="1" applyBorder="1" applyAlignment="1" applyProtection="1">
      <alignment vertical="center" wrapText="1"/>
      <protection hidden="1"/>
    </xf>
    <xf numFmtId="168" fontId="26" fillId="0" borderId="29" xfId="1" applyNumberFormat="1" applyFont="1" applyBorder="1" applyAlignment="1" applyProtection="1">
      <alignment horizontal="center" vertical="center" wrapText="1"/>
      <protection hidden="1"/>
    </xf>
    <xf numFmtId="168" fontId="44" fillId="0" borderId="28" xfId="1" applyNumberFormat="1" applyFont="1" applyBorder="1" applyAlignment="1" applyProtection="1">
      <alignment vertical="center" wrapText="1"/>
      <protection hidden="1"/>
    </xf>
    <xf numFmtId="168" fontId="26" fillId="0" borderId="28" xfId="1" applyNumberFormat="1" applyFont="1" applyBorder="1" applyAlignment="1" applyProtection="1">
      <alignment horizontal="center" vertical="center" wrapText="1"/>
      <protection hidden="1"/>
    </xf>
    <xf numFmtId="168" fontId="44" fillId="0" borderId="3" xfId="1" applyNumberFormat="1" applyFont="1" applyBorder="1" applyAlignment="1" applyProtection="1">
      <alignment vertical="center" wrapText="1"/>
      <protection hidden="1"/>
    </xf>
    <xf numFmtId="168" fontId="26" fillId="0" borderId="3" xfId="1" applyNumberFormat="1" applyFont="1" applyBorder="1" applyAlignment="1" applyProtection="1">
      <alignment horizontal="center" vertical="center" wrapText="1"/>
      <protection hidden="1"/>
    </xf>
    <xf numFmtId="0" fontId="32" fillId="7" borderId="2" xfId="0" applyFont="1" applyFill="1" applyBorder="1" applyAlignment="1" applyProtection="1">
      <alignment horizontal="left" vertical="center" wrapText="1"/>
      <protection hidden="1"/>
    </xf>
    <xf numFmtId="0" fontId="32" fillId="3" borderId="2" xfId="0" applyFont="1" applyFill="1" applyBorder="1" applyAlignment="1" applyProtection="1">
      <alignment horizontal="left" vertical="center" wrapText="1" indent="2"/>
      <protection hidden="1"/>
    </xf>
    <xf numFmtId="0" fontId="32" fillId="7" borderId="0" xfId="0" applyFont="1" applyFill="1" applyAlignment="1" applyProtection="1">
      <alignment horizontal="left" vertical="center" wrapText="1"/>
      <protection hidden="1"/>
    </xf>
    <xf numFmtId="0" fontId="32" fillId="3" borderId="0" xfId="0" applyFont="1" applyFill="1" applyAlignment="1" applyProtection="1">
      <alignment horizontal="left" vertical="center" wrapText="1" indent="2"/>
      <protection hidden="1"/>
    </xf>
    <xf numFmtId="0" fontId="32" fillId="7" borderId="23" xfId="0" applyFont="1" applyFill="1" applyBorder="1" applyAlignment="1" applyProtection="1">
      <alignment horizontal="left" vertical="center" wrapText="1"/>
      <protection hidden="1"/>
    </xf>
    <xf numFmtId="0" fontId="26" fillId="3" borderId="23" xfId="0" applyFont="1" applyFill="1" applyBorder="1" applyAlignment="1" applyProtection="1">
      <alignment horizontal="center" vertical="center" wrapText="1"/>
      <protection hidden="1"/>
    </xf>
    <xf numFmtId="0" fontId="32" fillId="3" borderId="23" xfId="0" applyFont="1" applyFill="1" applyBorder="1" applyAlignment="1" applyProtection="1">
      <alignment horizontal="left" vertical="center" wrapText="1" indent="2"/>
      <protection hidden="1"/>
    </xf>
    <xf numFmtId="0" fontId="32" fillId="7" borderId="22" xfId="0" applyFont="1" applyFill="1" applyBorder="1" applyAlignment="1" applyProtection="1">
      <alignment horizontal="left" vertical="center" wrapText="1"/>
      <protection hidden="1"/>
    </xf>
    <xf numFmtId="0" fontId="26" fillId="3" borderId="22" xfId="0" applyFont="1" applyFill="1" applyBorder="1" applyAlignment="1" applyProtection="1">
      <alignment horizontal="center" vertical="center" wrapText="1"/>
      <protection hidden="1"/>
    </xf>
    <xf numFmtId="0" fontId="32" fillId="3" borderId="22" xfId="0" applyFont="1" applyFill="1" applyBorder="1" applyAlignment="1" applyProtection="1">
      <alignment horizontal="left" vertical="center" wrapText="1" indent="2"/>
      <protection hidden="1"/>
    </xf>
    <xf numFmtId="0" fontId="32" fillId="7" borderId="3" xfId="0" applyFont="1" applyFill="1" applyBorder="1" applyAlignment="1" applyProtection="1">
      <alignment horizontal="left" vertical="center" wrapText="1"/>
      <protection hidden="1"/>
    </xf>
    <xf numFmtId="0" fontId="32" fillId="3" borderId="3" xfId="0" applyFont="1" applyFill="1" applyBorder="1" applyAlignment="1" applyProtection="1">
      <alignment horizontal="left" vertical="center" wrapText="1" indent="2"/>
      <protection hidden="1"/>
    </xf>
    <xf numFmtId="0" fontId="0" fillId="2" borderId="0" xfId="0" applyFill="1" applyAlignment="1" applyProtection="1">
      <alignment horizontal="left" vertical="top" indent="1"/>
      <protection hidden="1"/>
    </xf>
    <xf numFmtId="0" fontId="0" fillId="2" borderId="0" xfId="0" applyFill="1" applyAlignment="1" applyProtection="1">
      <alignment horizontal="right" wrapText="1"/>
      <protection hidden="1"/>
    </xf>
    <xf numFmtId="0" fontId="0" fillId="2" borderId="0" xfId="0" applyFill="1" applyAlignment="1" applyProtection="1">
      <alignment horizontal="left" wrapText="1"/>
      <protection hidden="1"/>
    </xf>
    <xf numFmtId="0" fontId="0" fillId="0" borderId="0" xfId="0" applyAlignment="1" applyProtection="1">
      <alignment horizontal="left" vertical="top" indent="1"/>
      <protection hidden="1"/>
    </xf>
    <xf numFmtId="0" fontId="0" fillId="0" borderId="0" xfId="0" applyAlignment="1" applyProtection="1">
      <alignment horizontal="right" wrapText="1"/>
      <protection hidden="1"/>
    </xf>
    <xf numFmtId="0" fontId="0" fillId="0" borderId="0" xfId="0" applyAlignment="1" applyProtection="1">
      <alignment horizontal="left" wrapText="1"/>
      <protection hidden="1"/>
    </xf>
    <xf numFmtId="0" fontId="36" fillId="6" borderId="34" xfId="0" applyFont="1" applyFill="1" applyBorder="1" applyAlignment="1" applyProtection="1">
      <alignment horizontal="left" vertical="center" wrapText="1"/>
      <protection hidden="1"/>
    </xf>
    <xf numFmtId="0" fontId="0" fillId="0" borderId="0" xfId="0" applyAlignment="1" applyProtection="1">
      <alignment horizontal="right"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indent="1"/>
      <protection hidden="1"/>
    </xf>
    <xf numFmtId="0" fontId="36" fillId="6" borderId="35" xfId="0" applyFont="1" applyFill="1" applyBorder="1" applyAlignment="1" applyProtection="1">
      <alignment horizontal="left" vertical="center" wrapText="1"/>
      <protection hidden="1"/>
    </xf>
    <xf numFmtId="0" fontId="48" fillId="0" borderId="0" xfId="0" applyFont="1" applyAlignment="1" applyProtection="1">
      <alignment horizontal="left" vertical="top" wrapText="1" indent="1"/>
      <protection hidden="1"/>
    </xf>
    <xf numFmtId="0" fontId="36" fillId="6" borderId="36" xfId="0" applyFont="1" applyFill="1" applyBorder="1" applyAlignment="1" applyProtection="1">
      <alignment horizontal="left" vertical="center" wrapText="1"/>
      <protection hidden="1"/>
    </xf>
    <xf numFmtId="0" fontId="22" fillId="0" borderId="0" xfId="0" applyFont="1" applyAlignment="1" applyProtection="1">
      <alignment horizontal="right" vertical="center" wrapText="1"/>
      <protection hidden="1"/>
    </xf>
    <xf numFmtId="0" fontId="22" fillId="0" borderId="0" xfId="0" applyFont="1" applyAlignment="1" applyProtection="1">
      <alignment horizontal="left" vertical="center" wrapText="1"/>
      <protection hidden="1"/>
    </xf>
    <xf numFmtId="0" fontId="22" fillId="0" borderId="0" xfId="0" applyFont="1" applyAlignment="1" applyProtection="1">
      <alignment horizontal="left" vertical="center" indent="1"/>
      <protection hidden="1"/>
    </xf>
    <xf numFmtId="0" fontId="22" fillId="0" borderId="0" xfId="0" applyFont="1" applyAlignment="1" applyProtection="1">
      <alignment horizontal="right" indent="5"/>
      <protection hidden="1"/>
    </xf>
    <xf numFmtId="0" fontId="22" fillId="0" borderId="0" xfId="0" applyFont="1" applyAlignment="1" applyProtection="1">
      <alignment vertical="center" wrapText="1"/>
      <protection hidden="1"/>
    </xf>
    <xf numFmtId="0" fontId="22" fillId="0" borderId="0" xfId="0" applyFont="1" applyAlignment="1" applyProtection="1">
      <alignment horizontal="left" vertical="top" wrapText="1" indent="1"/>
      <protection hidden="1"/>
    </xf>
    <xf numFmtId="0" fontId="37" fillId="3" borderId="1" xfId="0" applyFont="1" applyFill="1" applyBorder="1" applyAlignment="1" applyProtection="1">
      <alignment horizontal="center" vertical="center" wrapText="1"/>
      <protection hidden="1"/>
    </xf>
    <xf numFmtId="0" fontId="37" fillId="3" borderId="38" xfId="0" applyFont="1" applyFill="1" applyBorder="1" applyAlignment="1" applyProtection="1">
      <alignment horizontal="center" vertical="center" wrapText="1"/>
      <protection hidden="1"/>
    </xf>
    <xf numFmtId="0" fontId="37" fillId="5" borderId="1" xfId="0" applyFont="1" applyFill="1" applyBorder="1" applyAlignment="1" applyProtection="1">
      <alignment horizontal="left" vertical="center" wrapText="1"/>
      <protection hidden="1"/>
    </xf>
    <xf numFmtId="0" fontId="37" fillId="5" borderId="1" xfId="0" applyFont="1" applyFill="1" applyBorder="1" applyAlignment="1" applyProtection="1">
      <alignment horizontal="center" vertical="center" wrapText="1"/>
      <protection hidden="1"/>
    </xf>
    <xf numFmtId="0" fontId="37" fillId="5" borderId="1" xfId="0" applyFont="1" applyFill="1" applyBorder="1" applyAlignment="1" applyProtection="1">
      <alignment horizontal="left" vertical="top" wrapText="1" indent="1"/>
      <protection hidden="1"/>
    </xf>
    <xf numFmtId="0" fontId="37" fillId="5" borderId="1" xfId="0" applyFont="1" applyFill="1" applyBorder="1" applyAlignment="1" applyProtection="1">
      <alignment horizontal="right" vertical="center" wrapText="1"/>
      <protection hidden="1"/>
    </xf>
    <xf numFmtId="0" fontId="37" fillId="5" borderId="1" xfId="0" applyFont="1" applyFill="1" applyBorder="1" applyAlignment="1" applyProtection="1">
      <alignment horizontal="left" vertical="center" wrapText="1" indent="1"/>
      <protection hidden="1"/>
    </xf>
    <xf numFmtId="0" fontId="22" fillId="0" borderId="0" xfId="0" applyFont="1" applyAlignment="1" applyProtection="1">
      <alignment horizontal="center"/>
      <protection hidden="1"/>
    </xf>
    <xf numFmtId="0" fontId="17" fillId="5" borderId="43" xfId="0" applyFont="1" applyFill="1" applyBorder="1" applyAlignment="1" applyProtection="1">
      <alignment horizontal="center" vertical="center" wrapText="1"/>
      <protection hidden="1"/>
    </xf>
    <xf numFmtId="0" fontId="11" fillId="0" borderId="37" xfId="0" applyFont="1" applyBorder="1" applyAlignment="1" applyProtection="1">
      <alignment horizontal="left" vertical="center" wrapText="1"/>
      <protection hidden="1"/>
    </xf>
    <xf numFmtId="0" fontId="16" fillId="0" borderId="48" xfId="0" quotePrefix="1" applyFont="1" applyBorder="1" applyAlignment="1" applyProtection="1">
      <alignment horizontal="left" vertical="center" wrapText="1"/>
      <protection hidden="1"/>
    </xf>
    <xf numFmtId="0" fontId="11" fillId="0" borderId="39" xfId="0" applyFont="1" applyBorder="1" applyAlignment="1" applyProtection="1">
      <alignment horizontal="left" vertical="center" wrapText="1"/>
      <protection hidden="1"/>
    </xf>
    <xf numFmtId="0" fontId="16" fillId="0" borderId="42" xfId="0" quotePrefix="1" applyFont="1" applyBorder="1" applyAlignment="1" applyProtection="1">
      <alignment horizontal="left" vertical="center" wrapText="1"/>
      <protection hidden="1"/>
    </xf>
    <xf numFmtId="0" fontId="22" fillId="0" borderId="0" xfId="0" applyFont="1" applyAlignment="1" applyProtection="1">
      <alignment horizontal="left" vertical="top" indent="1"/>
      <protection hidden="1"/>
    </xf>
    <xf numFmtId="0" fontId="22" fillId="0" borderId="0" xfId="0" applyFont="1" applyAlignment="1" applyProtection="1">
      <alignment horizontal="left" wrapText="1"/>
      <protection hidden="1"/>
    </xf>
    <xf numFmtId="0" fontId="22" fillId="0" borderId="0" xfId="0" applyFont="1" applyAlignment="1" applyProtection="1">
      <alignment horizontal="left" indent="1"/>
      <protection hidden="1"/>
    </xf>
    <xf numFmtId="0" fontId="0" fillId="0" borderId="0" xfId="0" applyAlignment="1" applyProtection="1">
      <alignment horizontal="right" vertical="top" wrapText="1" indent="5"/>
      <protection hidden="1"/>
    </xf>
    <xf numFmtId="0" fontId="38" fillId="0" borderId="0" xfId="0" applyFont="1" applyAlignment="1" applyProtection="1">
      <alignment horizontal="center" vertical="center" wrapText="1"/>
      <protection hidden="1"/>
    </xf>
    <xf numFmtId="0" fontId="32" fillId="0" borderId="1" xfId="0" applyFont="1" applyBorder="1" applyAlignment="1" applyProtection="1">
      <alignment horizontal="right" vertical="center" wrapText="1"/>
      <protection hidden="1"/>
    </xf>
    <xf numFmtId="0" fontId="41" fillId="0" borderId="1" xfId="0" applyFont="1" applyBorder="1" applyAlignment="1" applyProtection="1">
      <alignment horizontal="right" vertical="center" wrapText="1" indent="1"/>
      <protection hidden="1"/>
    </xf>
    <xf numFmtId="0" fontId="32" fillId="0" borderId="1" xfId="0" applyFont="1" applyBorder="1" applyAlignment="1" applyProtection="1">
      <alignment horizontal="right" vertical="center" wrapText="1" indent="1"/>
      <protection hidden="1"/>
    </xf>
    <xf numFmtId="0" fontId="43" fillId="0" borderId="1" xfId="0" applyFont="1" applyBorder="1" applyAlignment="1" applyProtection="1">
      <alignment horizontal="right" vertical="center" wrapText="1" indent="1"/>
      <protection hidden="1"/>
    </xf>
    <xf numFmtId="0" fontId="41" fillId="0" borderId="0" xfId="0" applyFont="1" applyAlignment="1" applyProtection="1">
      <alignment horizontal="right" vertical="center" wrapText="1"/>
      <protection hidden="1"/>
    </xf>
    <xf numFmtId="0" fontId="41" fillId="0" borderId="0" xfId="0" applyFont="1" applyAlignment="1" applyProtection="1">
      <alignment horizontal="right" vertical="center" wrapText="1" indent="1"/>
      <protection hidden="1"/>
    </xf>
    <xf numFmtId="0" fontId="32" fillId="0" borderId="0" xfId="0" applyFont="1" applyAlignment="1" applyProtection="1">
      <alignment horizontal="right" vertical="center" wrapText="1" indent="1"/>
      <protection hidden="1"/>
    </xf>
    <xf numFmtId="0" fontId="41" fillId="0" borderId="3" xfId="0" applyFont="1" applyBorder="1" applyAlignment="1" applyProtection="1">
      <alignment horizontal="right" vertical="center" wrapText="1"/>
      <protection hidden="1"/>
    </xf>
    <xf numFmtId="0" fontId="41" fillId="0" borderId="3" xfId="0" applyFont="1" applyBorder="1" applyAlignment="1" applyProtection="1">
      <alignment horizontal="right" vertical="center" wrapText="1" indent="1"/>
      <protection hidden="1"/>
    </xf>
    <xf numFmtId="0" fontId="32" fillId="0" borderId="3" xfId="0" applyFont="1" applyBorder="1" applyAlignment="1" applyProtection="1">
      <alignment horizontal="right" vertical="center" wrapText="1" indent="1"/>
      <protection hidden="1"/>
    </xf>
    <xf numFmtId="0" fontId="41" fillId="0" borderId="1" xfId="0" applyFont="1" applyBorder="1" applyAlignment="1" applyProtection="1">
      <alignment horizontal="right" vertical="center" wrapText="1"/>
      <protection hidden="1"/>
    </xf>
    <xf numFmtId="0" fontId="43" fillId="0" borderId="1" xfId="0" applyFont="1" applyBorder="1" applyAlignment="1" applyProtection="1">
      <alignment horizontal="right" vertical="center" wrapText="1"/>
      <protection hidden="1"/>
    </xf>
    <xf numFmtId="0" fontId="32" fillId="0" borderId="3" xfId="0" applyFont="1" applyBorder="1" applyAlignment="1" applyProtection="1">
      <alignment horizontal="right" vertical="center" wrapText="1"/>
      <protection hidden="1"/>
    </xf>
    <xf numFmtId="0" fontId="32" fillId="0" borderId="0" xfId="0" applyFont="1" applyAlignment="1" applyProtection="1">
      <alignment horizontal="right" vertical="center" wrapText="1"/>
      <protection hidden="1"/>
    </xf>
    <xf numFmtId="0" fontId="32" fillId="0" borderId="2" xfId="0" applyFont="1" applyBorder="1" applyAlignment="1" applyProtection="1">
      <alignment horizontal="right" vertical="center" wrapText="1"/>
      <protection hidden="1"/>
    </xf>
    <xf numFmtId="0" fontId="32" fillId="0" borderId="2" xfId="0" applyFont="1" applyBorder="1" applyAlignment="1" applyProtection="1">
      <alignment horizontal="right" vertical="center" wrapText="1" indent="1"/>
      <protection hidden="1"/>
    </xf>
    <xf numFmtId="0" fontId="41" fillId="0" borderId="2" xfId="0" applyFont="1" applyBorder="1" applyAlignment="1" applyProtection="1">
      <alignment horizontal="right" vertical="center" wrapText="1" indent="1"/>
      <protection hidden="1"/>
    </xf>
    <xf numFmtId="0" fontId="39" fillId="3" borderId="0" xfId="0" applyFont="1" applyFill="1" applyAlignment="1" applyProtection="1">
      <alignment horizontal="center" vertical="center" wrapText="1"/>
      <protection hidden="1"/>
    </xf>
    <xf numFmtId="0" fontId="0" fillId="3" borderId="0" xfId="0" applyFill="1" applyProtection="1">
      <protection hidden="1"/>
    </xf>
    <xf numFmtId="0" fontId="39" fillId="0" borderId="0" xfId="0" applyFont="1" applyAlignment="1" applyProtection="1">
      <alignment vertical="center" wrapText="1"/>
      <protection hidden="1"/>
    </xf>
    <xf numFmtId="0" fontId="39" fillId="3" borderId="0" xfId="0" quotePrefix="1" applyFont="1" applyFill="1" applyAlignment="1" applyProtection="1">
      <alignment horizontal="center" vertical="center" wrapText="1"/>
      <protection hidden="1"/>
    </xf>
    <xf numFmtId="0" fontId="42" fillId="0" borderId="2" xfId="0" applyFont="1" applyBorder="1" applyAlignment="1" applyProtection="1">
      <alignment horizontal="right" vertical="center" wrapText="1"/>
      <protection hidden="1"/>
    </xf>
    <xf numFmtId="0" fontId="40" fillId="0" borderId="0" xfId="0" applyFont="1" applyProtection="1">
      <protection hidden="1"/>
    </xf>
    <xf numFmtId="0" fontId="4" fillId="0" borderId="0" xfId="0" applyFont="1" applyProtection="1">
      <protection hidden="1"/>
    </xf>
    <xf numFmtId="0" fontId="16" fillId="7" borderId="0" xfId="0" applyFont="1" applyFill="1" applyAlignment="1" applyProtection="1">
      <alignment horizontal="right" vertical="center" wrapText="1" indent="2"/>
      <protection hidden="1"/>
    </xf>
    <xf numFmtId="0" fontId="16" fillId="7" borderId="3" xfId="0" applyFont="1" applyFill="1" applyBorder="1" applyAlignment="1" applyProtection="1">
      <alignment horizontal="right" vertical="center" wrapText="1" indent="2"/>
      <protection hidden="1"/>
    </xf>
    <xf numFmtId="0" fontId="44" fillId="0" borderId="22" xfId="0" applyFont="1" applyBorder="1" applyAlignment="1" applyProtection="1">
      <alignment horizontal="center" vertical="center" wrapText="1"/>
      <protection hidden="1"/>
    </xf>
    <xf numFmtId="0" fontId="28" fillId="0" borderId="0" xfId="0" applyFont="1" applyAlignment="1" applyProtection="1">
      <alignment vertical="center" wrapText="1"/>
      <protection hidden="1"/>
    </xf>
    <xf numFmtId="0" fontId="28" fillId="0" borderId="3" xfId="0" applyFont="1" applyBorder="1" applyAlignment="1" applyProtection="1">
      <alignment vertical="center" wrapText="1"/>
      <protection hidden="1"/>
    </xf>
    <xf numFmtId="0" fontId="44" fillId="0" borderId="2" xfId="0" applyFont="1" applyBorder="1" applyAlignment="1" applyProtection="1">
      <alignment vertical="center"/>
      <protection hidden="1"/>
    </xf>
    <xf numFmtId="0" fontId="44" fillId="0" borderId="22" xfId="0" applyFont="1" applyBorder="1" applyAlignment="1" applyProtection="1">
      <alignment vertical="center"/>
      <protection hidden="1"/>
    </xf>
    <xf numFmtId="169" fontId="16" fillId="0" borderId="0" xfId="0" applyNumberFormat="1" applyFont="1" applyAlignment="1" applyProtection="1">
      <alignment horizontal="right" vertical="center" wrapText="1" indent="2"/>
      <protection hidden="1"/>
    </xf>
    <xf numFmtId="0" fontId="16" fillId="0" borderId="0" xfId="0" applyFont="1" applyAlignment="1" applyProtection="1">
      <alignment horizontal="left" vertical="center"/>
      <protection hidden="1"/>
    </xf>
    <xf numFmtId="9" fontId="16" fillId="0" borderId="3" xfId="1" applyFont="1" applyFill="1" applyBorder="1" applyAlignment="1" applyProtection="1">
      <alignment horizontal="right" vertical="center" wrapText="1" indent="2"/>
      <protection hidden="1"/>
    </xf>
    <xf numFmtId="169" fontId="16" fillId="0" borderId="2" xfId="2" applyNumberFormat="1" applyFont="1" applyFill="1" applyBorder="1" applyAlignment="1" applyProtection="1">
      <alignment horizontal="right" vertical="center" wrapText="1" indent="2"/>
      <protection hidden="1"/>
    </xf>
    <xf numFmtId="169" fontId="16" fillId="0" borderId="0" xfId="2" applyNumberFormat="1" applyFont="1" applyFill="1" applyAlignment="1" applyProtection="1">
      <alignment horizontal="right" vertical="center" wrapText="1" indent="2"/>
      <protection hidden="1"/>
    </xf>
    <xf numFmtId="9" fontId="16" fillId="0" borderId="0" xfId="1" applyFont="1" applyFill="1" applyAlignment="1" applyProtection="1">
      <alignment horizontal="right" vertical="center" wrapText="1" indent="2"/>
      <protection hidden="1"/>
    </xf>
    <xf numFmtId="169" fontId="16" fillId="0" borderId="28" xfId="2" applyNumberFormat="1" applyFont="1" applyFill="1" applyBorder="1" applyAlignment="1" applyProtection="1">
      <alignment horizontal="right" vertical="center" wrapText="1" indent="2"/>
      <protection hidden="1"/>
    </xf>
    <xf numFmtId="9" fontId="16" fillId="0" borderId="0" xfId="1" applyFont="1" applyFill="1" applyAlignment="1" applyProtection="1">
      <alignment horizontal="right" vertical="center" indent="2"/>
      <protection hidden="1"/>
    </xf>
    <xf numFmtId="9" fontId="16" fillId="0" borderId="28" xfId="1" applyFont="1" applyFill="1" applyBorder="1" applyAlignment="1" applyProtection="1">
      <alignment horizontal="right" vertical="center" indent="2"/>
      <protection hidden="1"/>
    </xf>
    <xf numFmtId="9" fontId="16" fillId="0" borderId="30" xfId="1" applyFont="1" applyFill="1" applyBorder="1" applyAlignment="1" applyProtection="1">
      <alignment horizontal="right" vertical="center" indent="2"/>
      <protection hidden="1"/>
    </xf>
    <xf numFmtId="0" fontId="32" fillId="0" borderId="0" xfId="0" applyFont="1" applyAlignment="1" applyProtection="1">
      <alignment horizontal="right" vertical="center" wrapText="1" indent="2"/>
      <protection hidden="1"/>
    </xf>
    <xf numFmtId="9" fontId="32" fillId="0" borderId="0" xfId="1" applyFont="1" applyFill="1" applyAlignment="1" applyProtection="1">
      <alignment horizontal="right" vertical="center" wrapText="1" indent="2"/>
      <protection hidden="1"/>
    </xf>
    <xf numFmtId="0" fontId="22" fillId="0" borderId="32" xfId="0" applyFont="1" applyBorder="1" applyAlignment="1" applyProtection="1">
      <alignment vertical="top"/>
      <protection hidden="1"/>
    </xf>
    <xf numFmtId="0" fontId="0" fillId="0" borderId="37" xfId="0" applyBorder="1" applyAlignment="1">
      <alignment horizontal="left" vertical="top" wrapText="1" indent="1"/>
    </xf>
    <xf numFmtId="0" fontId="0" fillId="0" borderId="11" xfId="0" applyBorder="1" applyAlignment="1">
      <alignment horizontal="left" vertical="center" wrapText="1" indent="1"/>
    </xf>
    <xf numFmtId="0" fontId="0" fillId="0" borderId="12" xfId="0" applyBorder="1" applyAlignment="1">
      <alignment horizontal="left" vertical="center" wrapText="1" indent="1"/>
    </xf>
    <xf numFmtId="0" fontId="0" fillId="0" borderId="16" xfId="0" applyBorder="1" applyAlignment="1">
      <alignment horizontal="left" vertical="center" indent="1"/>
    </xf>
    <xf numFmtId="0" fontId="0" fillId="0" borderId="21" xfId="0" applyBorder="1" applyAlignment="1">
      <alignment horizontal="left" vertical="top" wrapText="1" indent="1"/>
    </xf>
    <xf numFmtId="0" fontId="0" fillId="0" borderId="41" xfId="0" applyBorder="1" applyAlignment="1">
      <alignment horizontal="left" vertical="center" wrapText="1" indent="1"/>
    </xf>
    <xf numFmtId="0" fontId="0" fillId="0" borderId="8" xfId="0" applyBorder="1" applyAlignment="1">
      <alignment horizontal="left" vertical="center" wrapText="1" indent="1"/>
    </xf>
    <xf numFmtId="0" fontId="0" fillId="0" borderId="18" xfId="0" applyBorder="1" applyAlignment="1">
      <alignment horizontal="left" vertical="center" indent="1"/>
    </xf>
    <xf numFmtId="0" fontId="0" fillId="0" borderId="39" xfId="0" applyBorder="1" applyAlignment="1">
      <alignment horizontal="left" vertical="top" wrapText="1" indent="1"/>
    </xf>
    <xf numFmtId="0" fontId="0" fillId="0" borderId="13" xfId="0" applyBorder="1" applyAlignment="1">
      <alignment horizontal="left" vertical="center" wrapText="1" indent="1"/>
    </xf>
    <xf numFmtId="0" fontId="0" fillId="0" borderId="14" xfId="0" applyBorder="1" applyAlignment="1">
      <alignment horizontal="left" vertical="center" wrapText="1" indent="1"/>
    </xf>
    <xf numFmtId="0" fontId="0" fillId="0" borderId="20" xfId="0" applyBorder="1" applyAlignment="1">
      <alignment horizontal="left" vertical="center" indent="1"/>
    </xf>
    <xf numFmtId="0" fontId="17" fillId="5" borderId="1" xfId="0" applyFont="1" applyFill="1" applyBorder="1" applyAlignment="1">
      <alignment horizontal="left" vertical="top" wrapText="1" indent="1"/>
    </xf>
    <xf numFmtId="0" fontId="17" fillId="5" borderId="38" xfId="0" applyFont="1" applyFill="1" applyBorder="1" applyAlignment="1">
      <alignment horizontal="left" vertical="center" wrapText="1" indent="1"/>
    </xf>
    <xf numFmtId="0" fontId="17" fillId="5" borderId="1" xfId="0" applyFont="1" applyFill="1" applyBorder="1" applyAlignment="1">
      <alignment horizontal="left" vertical="center" wrapText="1" indent="1"/>
    </xf>
    <xf numFmtId="0" fontId="7" fillId="0" borderId="37" xfId="0" quotePrefix="1" applyFont="1" applyBorder="1" applyAlignment="1">
      <alignment horizontal="left" vertical="top" wrapText="1" indent="1"/>
    </xf>
    <xf numFmtId="0" fontId="7" fillId="0" borderId="11" xfId="0" quotePrefix="1"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16" xfId="0" quotePrefix="1" applyFont="1" applyBorder="1" applyAlignment="1">
      <alignment horizontal="left" vertical="center" wrapText="1" indent="1"/>
    </xf>
    <xf numFmtId="0" fontId="7" fillId="0" borderId="13" xfId="0" quotePrefix="1"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20" xfId="0" quotePrefix="1" applyFont="1" applyBorder="1" applyAlignment="1">
      <alignment horizontal="left" vertical="center" wrapText="1" indent="1"/>
    </xf>
    <xf numFmtId="0" fontId="0" fillId="0" borderId="37" xfId="0" quotePrefix="1" applyBorder="1" applyAlignment="1">
      <alignment horizontal="left" vertical="top" wrapText="1" indent="1"/>
    </xf>
    <xf numFmtId="0" fontId="0" fillId="0" borderId="16" xfId="0" quotePrefix="1" applyBorder="1" applyAlignment="1">
      <alignment horizontal="left" vertical="center" wrapText="1" indent="1"/>
    </xf>
    <xf numFmtId="0" fontId="0" fillId="0" borderId="21" xfId="0" quotePrefix="1" applyBorder="1" applyAlignment="1">
      <alignment horizontal="left" vertical="top" wrapText="1" indent="1"/>
    </xf>
    <xf numFmtId="0" fontId="0" fillId="0" borderId="41" xfId="0" quotePrefix="1" applyBorder="1" applyAlignment="1">
      <alignment horizontal="left" vertical="center" wrapText="1" indent="1"/>
    </xf>
    <xf numFmtId="0" fontId="0" fillId="0" borderId="18" xfId="0" quotePrefix="1" applyBorder="1" applyAlignment="1">
      <alignment horizontal="left" vertical="center" wrapText="1" indent="1"/>
    </xf>
    <xf numFmtId="0" fontId="55" fillId="0" borderId="21" xfId="0" quotePrefix="1" applyFont="1" applyBorder="1" applyAlignment="1">
      <alignment horizontal="left" vertical="center" wrapText="1" indent="1"/>
    </xf>
    <xf numFmtId="0" fontId="0" fillId="0" borderId="20" xfId="0" quotePrefix="1" applyBorder="1" applyAlignment="1">
      <alignment horizontal="left" vertical="center" wrapText="1" indent="1"/>
    </xf>
    <xf numFmtId="0" fontId="0" fillId="0" borderId="18" xfId="0" applyBorder="1" applyAlignment="1">
      <alignment horizontal="left" vertical="center" wrapText="1" indent="1"/>
    </xf>
    <xf numFmtId="0" fontId="0" fillId="0" borderId="39" xfId="0" quotePrefix="1" applyBorder="1" applyAlignment="1">
      <alignment horizontal="left" vertical="top" wrapText="1" indent="1"/>
    </xf>
    <xf numFmtId="0" fontId="0" fillId="0" borderId="20" xfId="0" applyBorder="1" applyAlignment="1">
      <alignment horizontal="left" vertical="center" wrapText="1" indent="1"/>
    </xf>
    <xf numFmtId="0" fontId="0" fillId="0" borderId="21" xfId="0" quotePrefix="1" applyBorder="1" applyAlignment="1">
      <alignment horizontal="left" vertical="center" wrapText="1" indent="1"/>
    </xf>
    <xf numFmtId="0" fontId="0" fillId="0" borderId="7" xfId="0" quotePrefix="1" applyBorder="1" applyAlignment="1">
      <alignment horizontal="left" vertical="top" wrapText="1" indent="1"/>
    </xf>
    <xf numFmtId="0" fontId="0" fillId="0" borderId="40" xfId="0" applyBorder="1" applyAlignment="1">
      <alignment horizontal="left" vertical="center" wrapText="1" indent="1"/>
    </xf>
    <xf numFmtId="0" fontId="0" fillId="0" borderId="9" xfId="0" applyBorder="1" applyAlignment="1">
      <alignment horizontal="left" vertical="center" wrapText="1" indent="1"/>
    </xf>
    <xf numFmtId="0" fontId="0" fillId="0" borderId="6" xfId="0" applyBorder="1" applyAlignment="1">
      <alignment horizontal="left" vertical="center" wrapText="1" indent="1"/>
    </xf>
    <xf numFmtId="0" fontId="55" fillId="0" borderId="7" xfId="0" quotePrefix="1" applyFont="1" applyBorder="1" applyAlignment="1">
      <alignment horizontal="left" vertical="center" wrapText="1" indent="1"/>
    </xf>
    <xf numFmtId="0" fontId="0" fillId="0" borderId="42" xfId="0" quotePrefix="1" applyBorder="1" applyAlignment="1">
      <alignment horizontal="left" vertical="top" wrapText="1" indent="1"/>
    </xf>
    <xf numFmtId="1" fontId="16" fillId="0" borderId="0" xfId="2" applyNumberFormat="1" applyFont="1" applyAlignment="1" applyProtection="1">
      <alignment horizontal="right" vertical="center" wrapText="1" indent="2"/>
      <protection hidden="1"/>
    </xf>
    <xf numFmtId="0" fontId="7" fillId="0" borderId="0" xfId="0" applyFont="1" applyProtection="1">
      <protection hidden="1"/>
    </xf>
    <xf numFmtId="169" fontId="16" fillId="0" borderId="3" xfId="2" applyNumberFormat="1" applyFont="1" applyBorder="1" applyAlignment="1" applyProtection="1">
      <alignment horizontal="right" vertical="center" wrapText="1" indent="2"/>
      <protection hidden="1"/>
    </xf>
    <xf numFmtId="0" fontId="16" fillId="0" borderId="0" xfId="0" applyFont="1" applyAlignment="1" applyProtection="1">
      <alignment vertical="top"/>
      <protection hidden="1"/>
    </xf>
    <xf numFmtId="0" fontId="16" fillId="0" borderId="26" xfId="0" applyFont="1" applyBorder="1" applyAlignment="1" applyProtection="1">
      <alignment horizontal="left" vertical="center" wrapText="1"/>
      <protection hidden="1"/>
    </xf>
    <xf numFmtId="0" fontId="16" fillId="0" borderId="2" xfId="0" applyFont="1" applyBorder="1" applyAlignment="1" applyProtection="1">
      <alignment horizontal="center" vertical="center"/>
      <protection hidden="1"/>
    </xf>
    <xf numFmtId="0" fontId="17" fillId="7" borderId="2" xfId="0" applyFont="1" applyFill="1" applyBorder="1" applyAlignment="1" applyProtection="1">
      <alignment horizontal="right" vertical="center" wrapText="1" indent="2"/>
      <protection hidden="1"/>
    </xf>
    <xf numFmtId="0" fontId="18" fillId="0" borderId="3" xfId="0" applyFont="1" applyBorder="1" applyAlignment="1" applyProtection="1">
      <alignment vertical="center" wrapText="1"/>
      <protection hidden="1"/>
    </xf>
    <xf numFmtId="0" fontId="16" fillId="0" borderId="29"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wrapText="1"/>
      <protection hidden="1"/>
    </xf>
    <xf numFmtId="3" fontId="18" fillId="4" borderId="1" xfId="0" applyNumberFormat="1" applyFont="1" applyFill="1" applyBorder="1" applyAlignment="1" applyProtection="1">
      <alignment horizontal="center" vertical="center" wrapText="1"/>
      <protection hidden="1"/>
    </xf>
    <xf numFmtId="0" fontId="32" fillId="0" borderId="23" xfId="0" applyFont="1" applyBorder="1" applyAlignment="1" applyProtection="1">
      <alignment horizontal="left" vertical="center" wrapText="1"/>
      <protection hidden="1"/>
    </xf>
    <xf numFmtId="0" fontId="16" fillId="0" borderId="1" xfId="0" applyFont="1" applyBorder="1" applyAlignment="1" applyProtection="1">
      <alignment horizontal="center" vertical="center" wrapText="1"/>
      <protection hidden="1"/>
    </xf>
    <xf numFmtId="0" fontId="18" fillId="0" borderId="2" xfId="0" applyFont="1" applyBorder="1" applyAlignment="1" applyProtection="1">
      <alignment vertical="center" wrapText="1"/>
      <protection hidden="1"/>
    </xf>
    <xf numFmtId="4" fontId="16" fillId="0" borderId="51" xfId="0" applyNumberFormat="1" applyFont="1" applyBorder="1" applyAlignment="1" applyProtection="1">
      <alignment horizontal="center" vertical="center" wrapText="1"/>
      <protection hidden="1"/>
    </xf>
    <xf numFmtId="0" fontId="16" fillId="0" borderId="54" xfId="0" applyFont="1" applyBorder="1" applyAlignment="1" applyProtection="1">
      <alignment vertical="center" wrapText="1"/>
      <protection hidden="1"/>
    </xf>
    <xf numFmtId="0" fontId="44" fillId="0" borderId="54" xfId="0" applyFont="1" applyBorder="1" applyAlignment="1" applyProtection="1">
      <alignment vertical="center" wrapText="1"/>
      <protection hidden="1"/>
    </xf>
    <xf numFmtId="4" fontId="16" fillId="0" borderId="54" xfId="0" applyNumberFormat="1" applyFont="1" applyBorder="1" applyAlignment="1" applyProtection="1">
      <alignment horizontal="center" vertical="center" wrapText="1"/>
      <protection hidden="1"/>
    </xf>
    <xf numFmtId="9" fontId="16" fillId="0" borderId="54" xfId="1" applyFont="1" applyBorder="1" applyAlignment="1" applyProtection="1">
      <alignment horizontal="right" vertical="center" wrapText="1" indent="2"/>
      <protection hidden="1"/>
    </xf>
    <xf numFmtId="0" fontId="10" fillId="0" borderId="21" xfId="0" applyFont="1" applyBorder="1" applyAlignment="1">
      <alignment horizontal="left" vertical="center" wrapText="1" indent="1"/>
    </xf>
    <xf numFmtId="0" fontId="16" fillId="0" borderId="16" xfId="0" applyFont="1" applyBorder="1" applyAlignment="1" applyProtection="1">
      <alignment horizontal="left" vertical="center" wrapText="1" indent="4"/>
      <protection hidden="1"/>
    </xf>
    <xf numFmtId="0" fontId="16" fillId="0" borderId="18" xfId="0" applyFont="1" applyBorder="1" applyAlignment="1" applyProtection="1">
      <alignment horizontal="left" vertical="center" wrapText="1" indent="4"/>
      <protection hidden="1"/>
    </xf>
    <xf numFmtId="0" fontId="16" fillId="0" borderId="4" xfId="0" applyFont="1" applyBorder="1" applyAlignment="1" applyProtection="1">
      <alignment horizontal="left" vertical="center" wrapText="1" indent="4"/>
      <protection hidden="1"/>
    </xf>
    <xf numFmtId="0" fontId="16" fillId="0" borderId="20" xfId="0" applyFont="1" applyBorder="1" applyAlignment="1" applyProtection="1">
      <alignment horizontal="left" vertical="center" wrapText="1" indent="4"/>
      <protection hidden="1"/>
    </xf>
    <xf numFmtId="0" fontId="44" fillId="3" borderId="31" xfId="0" applyFont="1" applyFill="1" applyBorder="1" applyAlignment="1" applyProtection="1">
      <alignment vertical="center" wrapText="1"/>
      <protection hidden="1"/>
    </xf>
    <xf numFmtId="0" fontId="44" fillId="3" borderId="0" xfId="0" applyFont="1" applyFill="1" applyAlignment="1" applyProtection="1">
      <alignment vertical="center" wrapText="1"/>
      <protection hidden="1"/>
    </xf>
    <xf numFmtId="9" fontId="16" fillId="3" borderId="0" xfId="1" applyFont="1" applyFill="1" applyAlignment="1" applyProtection="1">
      <alignment horizontal="right" vertical="center" wrapText="1" indent="2"/>
      <protection hidden="1"/>
    </xf>
    <xf numFmtId="9" fontId="35" fillId="3" borderId="28" xfId="1" applyFont="1" applyFill="1" applyBorder="1" applyAlignment="1" applyProtection="1">
      <alignment horizontal="right" vertical="center" wrapText="1" indent="2"/>
      <protection hidden="1"/>
    </xf>
    <xf numFmtId="0" fontId="16" fillId="0" borderId="32" xfId="0" applyFont="1" applyBorder="1" applyAlignment="1" applyProtection="1">
      <alignment horizontal="right" vertical="center" wrapText="1" indent="2"/>
      <protection hidden="1"/>
    </xf>
    <xf numFmtId="0" fontId="16" fillId="0" borderId="33" xfId="0" applyFont="1" applyBorder="1" applyAlignment="1" applyProtection="1">
      <alignment horizontal="right" vertical="center" wrapText="1" indent="2"/>
      <protection hidden="1"/>
    </xf>
    <xf numFmtId="0" fontId="0" fillId="0" borderId="0" xfId="0" applyAlignment="1">
      <alignment horizontal="center" wrapText="1"/>
    </xf>
    <xf numFmtId="169" fontId="32" fillId="3" borderId="0" xfId="2" applyNumberFormat="1" applyFont="1" applyFill="1" applyAlignment="1" applyProtection="1">
      <alignment horizontal="right" vertical="center" wrapText="1" indent="2"/>
      <protection hidden="1"/>
    </xf>
    <xf numFmtId="169" fontId="32" fillId="3" borderId="23" xfId="2" applyNumberFormat="1" applyFont="1" applyFill="1" applyBorder="1" applyAlignment="1" applyProtection="1">
      <alignment horizontal="right" vertical="center" wrapText="1" indent="2"/>
      <protection hidden="1"/>
    </xf>
    <xf numFmtId="169" fontId="32" fillId="3" borderId="22" xfId="2" applyNumberFormat="1" applyFont="1" applyFill="1" applyBorder="1" applyAlignment="1" applyProtection="1">
      <alignment horizontal="right" vertical="center" wrapText="1" indent="2"/>
      <protection hidden="1"/>
    </xf>
    <xf numFmtId="0" fontId="22"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0" fillId="0" borderId="0" xfId="0" applyAlignment="1">
      <alignment horizontal="left" vertical="top"/>
    </xf>
    <xf numFmtId="0" fontId="16" fillId="0" borderId="2" xfId="0" applyFont="1" applyBorder="1" applyAlignment="1" applyProtection="1">
      <alignment horizontal="left" vertical="center" wrapText="1" indent="1"/>
      <protection hidden="1"/>
    </xf>
    <xf numFmtId="168" fontId="16" fillId="0" borderId="0" xfId="1" applyNumberFormat="1" applyFont="1" applyAlignment="1" applyProtection="1">
      <alignment horizontal="right" vertical="center" indent="2"/>
      <protection hidden="1"/>
    </xf>
    <xf numFmtId="0" fontId="44" fillId="0" borderId="1" xfId="0" applyFont="1" applyBorder="1" applyAlignment="1" applyProtection="1">
      <alignment vertical="center"/>
      <protection hidden="1"/>
    </xf>
    <xf numFmtId="0" fontId="44"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9" fontId="0" fillId="0" borderId="1" xfId="1" applyFont="1" applyBorder="1" applyAlignment="1" applyProtection="1">
      <alignment horizontal="right" vertical="center" indent="2"/>
      <protection hidden="1"/>
    </xf>
    <xf numFmtId="0" fontId="35" fillId="7" borderId="0" xfId="0" applyFont="1" applyFill="1" applyAlignment="1" applyProtection="1">
      <alignment horizontal="right" vertical="center" wrapText="1" indent="2"/>
      <protection hidden="1"/>
    </xf>
    <xf numFmtId="0" fontId="35" fillId="7" borderId="32" xfId="0" applyFont="1" applyFill="1" applyBorder="1" applyAlignment="1" applyProtection="1">
      <alignment horizontal="right" vertical="center" wrapText="1" indent="2"/>
      <protection hidden="1"/>
    </xf>
    <xf numFmtId="0" fontId="35" fillId="7" borderId="30" xfId="0" applyFont="1" applyFill="1" applyBorder="1" applyAlignment="1" applyProtection="1">
      <alignment horizontal="right" vertical="center" wrapText="1" indent="2"/>
      <protection hidden="1"/>
    </xf>
    <xf numFmtId="0" fontId="35" fillId="7" borderId="33" xfId="0" applyFont="1" applyFill="1" applyBorder="1" applyAlignment="1" applyProtection="1">
      <alignment horizontal="right" vertical="center" wrapText="1" indent="2"/>
      <protection hidden="1"/>
    </xf>
    <xf numFmtId="0" fontId="35" fillId="7" borderId="31" xfId="0" applyFont="1" applyFill="1" applyBorder="1" applyAlignment="1" applyProtection="1">
      <alignment horizontal="right" vertical="center" wrapText="1" indent="2"/>
      <protection hidden="1"/>
    </xf>
    <xf numFmtId="164" fontId="35" fillId="3" borderId="0" xfId="0" applyNumberFormat="1" applyFont="1" applyFill="1" applyAlignment="1" applyProtection="1">
      <alignment horizontal="right" vertical="center" wrapText="1" indent="2"/>
      <protection hidden="1"/>
    </xf>
    <xf numFmtId="0" fontId="57" fillId="0" borderId="0" xfId="0" applyFont="1" applyProtection="1">
      <protection hidden="1"/>
    </xf>
    <xf numFmtId="0" fontId="57" fillId="0" borderId="0" xfId="0" applyFont="1"/>
    <xf numFmtId="0" fontId="32" fillId="0" borderId="1" xfId="0" applyFont="1" applyBorder="1" applyAlignment="1" applyProtection="1">
      <alignment vertical="center" wrapText="1"/>
      <protection hidden="1"/>
    </xf>
    <xf numFmtId="0" fontId="58" fillId="0" borderId="24" xfId="0" applyFont="1" applyBorder="1" applyAlignment="1" applyProtection="1">
      <alignment horizontal="left" vertical="center" wrapText="1"/>
      <protection hidden="1"/>
    </xf>
    <xf numFmtId="0" fontId="58" fillId="0" borderId="24" xfId="0" applyFont="1" applyBorder="1" applyAlignment="1">
      <alignment horizontal="left" vertical="center" wrapText="1"/>
    </xf>
    <xf numFmtId="0" fontId="58" fillId="0" borderId="24" xfId="0" applyFont="1" applyBorder="1" applyAlignment="1">
      <alignment horizontal="center" vertical="center" wrapText="1"/>
    </xf>
    <xf numFmtId="0" fontId="58" fillId="0" borderId="1" xfId="0" applyFont="1" applyBorder="1" applyProtection="1">
      <protection hidden="1"/>
    </xf>
    <xf numFmtId="0" fontId="61" fillId="0" borderId="1" xfId="0" applyFont="1" applyBorder="1" applyAlignment="1" applyProtection="1">
      <alignment horizontal="center" vertical="center"/>
      <protection hidden="1"/>
    </xf>
    <xf numFmtId="0" fontId="58" fillId="0" borderId="1" xfId="0" applyFont="1" applyBorder="1" applyAlignment="1" applyProtection="1">
      <alignment horizontal="left" indent="1"/>
      <protection hidden="1"/>
    </xf>
    <xf numFmtId="0" fontId="58" fillId="0" borderId="1" xfId="0" applyFont="1" applyBorder="1" applyAlignment="1" applyProtection="1">
      <alignment horizontal="right" indent="5"/>
      <protection hidden="1"/>
    </xf>
    <xf numFmtId="0" fontId="30" fillId="4" borderId="1" xfId="0" applyFont="1" applyFill="1" applyBorder="1" applyAlignment="1" applyProtection="1">
      <alignment vertical="center" wrapText="1"/>
      <protection hidden="1"/>
    </xf>
    <xf numFmtId="0" fontId="16" fillId="4" borderId="1" xfId="0" applyFont="1" applyFill="1" applyBorder="1" applyAlignment="1" applyProtection="1">
      <alignment vertical="center" wrapText="1"/>
      <protection hidden="1"/>
    </xf>
    <xf numFmtId="0" fontId="26" fillId="0" borderId="1" xfId="0" applyFont="1" applyBorder="1" applyAlignment="1" applyProtection="1">
      <alignment vertical="center" wrapText="1"/>
      <protection hidden="1"/>
    </xf>
    <xf numFmtId="0" fontId="16" fillId="0" borderId="56" xfId="0" applyFont="1" applyBorder="1" applyAlignment="1" applyProtection="1">
      <alignment horizontal="left" vertical="top"/>
      <protection hidden="1"/>
    </xf>
    <xf numFmtId="0" fontId="44" fillId="0" borderId="56" xfId="0" applyFont="1" applyBorder="1" applyAlignment="1" applyProtection="1">
      <alignment horizontal="left" vertical="center"/>
      <protection hidden="1"/>
    </xf>
    <xf numFmtId="0" fontId="44" fillId="0" borderId="56" xfId="0" applyFont="1" applyBorder="1" applyAlignment="1" applyProtection="1">
      <alignment horizontal="left" vertical="top"/>
      <protection hidden="1"/>
    </xf>
    <xf numFmtId="9" fontId="52" fillId="3" borderId="2" xfId="1" applyFont="1" applyFill="1" applyBorder="1" applyAlignment="1" applyProtection="1">
      <alignment horizontal="right" vertical="center" wrapText="1" indent="2"/>
      <protection hidden="1"/>
    </xf>
    <xf numFmtId="9" fontId="62" fillId="0" borderId="3" xfId="1" applyFont="1" applyBorder="1" applyAlignment="1" applyProtection="1">
      <alignment horizontal="right" vertical="center" wrapText="1" indent="2"/>
      <protection hidden="1"/>
    </xf>
    <xf numFmtId="0" fontId="63" fillId="3" borderId="1" xfId="0" applyFont="1" applyFill="1" applyBorder="1" applyAlignment="1" applyProtection="1">
      <alignment horizontal="left" vertical="center" wrapText="1"/>
      <protection hidden="1"/>
    </xf>
    <xf numFmtId="0" fontId="63" fillId="3" borderId="1" xfId="0" applyFont="1" applyFill="1" applyBorder="1" applyAlignment="1" applyProtection="1">
      <alignment horizontal="center" vertical="center" wrapText="1"/>
      <protection hidden="1"/>
    </xf>
    <xf numFmtId="0" fontId="63" fillId="3" borderId="1" xfId="0" applyFont="1" applyFill="1" applyBorder="1" applyAlignment="1" applyProtection="1">
      <alignment horizontal="right" vertical="center" indent="2"/>
      <protection hidden="1"/>
    </xf>
    <xf numFmtId="0" fontId="63" fillId="3" borderId="1" xfId="0" applyFont="1" applyFill="1" applyBorder="1" applyAlignment="1" applyProtection="1">
      <alignment horizontal="right" vertical="center" wrapText="1" indent="2"/>
      <protection hidden="1"/>
    </xf>
    <xf numFmtId="0" fontId="58" fillId="0" borderId="0" xfId="0" applyFont="1"/>
    <xf numFmtId="0" fontId="58" fillId="0" borderId="0" xfId="0" applyFont="1" applyAlignment="1">
      <alignment horizontal="center" vertical="center"/>
    </xf>
    <xf numFmtId="0" fontId="16" fillId="7" borderId="0" xfId="0" applyFont="1" applyFill="1" applyAlignment="1" applyProtection="1">
      <alignment horizontal="left" vertical="center"/>
      <protection hidden="1"/>
    </xf>
    <xf numFmtId="0" fontId="16" fillId="0" borderId="0" xfId="0" applyFont="1" applyAlignment="1">
      <alignment horizontal="left" vertical="top"/>
    </xf>
    <xf numFmtId="0" fontId="44" fillId="0" borderId="23" xfId="0" applyFont="1" applyBorder="1" applyAlignment="1" applyProtection="1">
      <alignment horizontal="left" vertical="center"/>
      <protection hidden="1"/>
    </xf>
    <xf numFmtId="0" fontId="16" fillId="0" borderId="23" xfId="0" applyFont="1" applyBorder="1" applyAlignment="1" applyProtection="1">
      <alignment horizontal="center" vertical="center"/>
      <protection hidden="1"/>
    </xf>
    <xf numFmtId="0" fontId="16" fillId="7" borderId="23" xfId="0" applyFont="1" applyFill="1" applyBorder="1" applyAlignment="1" applyProtection="1">
      <alignment horizontal="left" vertical="center"/>
      <protection hidden="1"/>
    </xf>
    <xf numFmtId="9" fontId="16" fillId="0" borderId="0" xfId="1" applyFont="1" applyBorder="1" applyAlignment="1" applyProtection="1">
      <alignment horizontal="right" vertical="center" indent="2"/>
      <protection hidden="1"/>
    </xf>
    <xf numFmtId="0" fontId="16" fillId="0" borderId="22" xfId="0" applyFont="1" applyBorder="1" applyAlignment="1" applyProtection="1">
      <alignment horizontal="center" vertical="center"/>
      <protection hidden="1"/>
    </xf>
    <xf numFmtId="9" fontId="16" fillId="0" borderId="22" xfId="1" applyFont="1" applyBorder="1" applyAlignment="1" applyProtection="1">
      <alignment horizontal="right" vertical="center" indent="2"/>
      <protection hidden="1"/>
    </xf>
    <xf numFmtId="0" fontId="16" fillId="7" borderId="22" xfId="0" applyFont="1" applyFill="1" applyBorder="1" applyAlignment="1" applyProtection="1">
      <alignment horizontal="left" vertical="center"/>
      <protection hidden="1"/>
    </xf>
    <xf numFmtId="0" fontId="16" fillId="0" borderId="56" xfId="0" applyFont="1" applyBorder="1" applyAlignment="1" applyProtection="1">
      <alignment horizontal="left" vertical="center" wrapText="1"/>
      <protection hidden="1"/>
    </xf>
    <xf numFmtId="0" fontId="16" fillId="0" borderId="56" xfId="0" applyFont="1" applyBorder="1" applyAlignment="1" applyProtection="1">
      <alignment horizontal="center" vertical="center"/>
      <protection hidden="1"/>
    </xf>
    <xf numFmtId="9" fontId="16" fillId="0" borderId="56" xfId="1" applyFont="1" applyBorder="1" applyAlignment="1" applyProtection="1">
      <alignment horizontal="right" vertical="center" indent="2"/>
      <protection hidden="1"/>
    </xf>
    <xf numFmtId="0" fontId="16" fillId="7" borderId="56" xfId="0" applyFont="1" applyFill="1" applyBorder="1" applyAlignment="1" applyProtection="1">
      <alignment horizontal="left" vertical="center"/>
      <protection hidden="1"/>
    </xf>
    <xf numFmtId="168" fontId="16" fillId="0" borderId="51" xfId="1" applyNumberFormat="1" applyFont="1" applyBorder="1" applyAlignment="1" applyProtection="1">
      <alignment horizontal="center" vertical="center" wrapText="1"/>
      <protection hidden="1"/>
    </xf>
    <xf numFmtId="168" fontId="16" fillId="0" borderId="0" xfId="1" applyNumberFormat="1" applyFont="1" applyBorder="1" applyAlignment="1" applyProtection="1">
      <alignment horizontal="center" vertical="center" wrapText="1"/>
      <protection hidden="1"/>
    </xf>
    <xf numFmtId="168" fontId="16" fillId="0" borderId="50" xfId="1" applyNumberFormat="1" applyFont="1" applyBorder="1" applyAlignment="1" applyProtection="1">
      <alignment horizontal="center" vertical="center" wrapText="1"/>
      <protection hidden="1"/>
    </xf>
    <xf numFmtId="0" fontId="16" fillId="0" borderId="0" xfId="0" quotePrefix="1" applyFont="1" applyAlignment="1" applyProtection="1">
      <alignment vertical="center" wrapText="1"/>
      <protection hidden="1"/>
    </xf>
    <xf numFmtId="0" fontId="16" fillId="0" borderId="3" xfId="0" quotePrefix="1" applyFont="1" applyBorder="1" applyAlignment="1" applyProtection="1">
      <alignment vertical="center" wrapText="1"/>
      <protection hidden="1"/>
    </xf>
    <xf numFmtId="168" fontId="16" fillId="0" borderId="3" xfId="1" applyNumberFormat="1" applyFont="1" applyBorder="1" applyAlignment="1" applyProtection="1">
      <alignment horizontal="center" vertical="center" wrapText="1"/>
      <protection hidden="1"/>
    </xf>
    <xf numFmtId="0" fontId="16" fillId="0" borderId="51" xfId="0" quotePrefix="1" applyFont="1" applyBorder="1" applyAlignment="1" applyProtection="1">
      <alignment vertical="center" wrapText="1"/>
      <protection hidden="1"/>
    </xf>
    <xf numFmtId="0" fontId="16" fillId="0" borderId="50" xfId="0" quotePrefix="1" applyFont="1" applyBorder="1" applyAlignment="1" applyProtection="1">
      <alignment vertical="center" wrapText="1"/>
      <protection hidden="1"/>
    </xf>
    <xf numFmtId="9" fontId="52" fillId="3" borderId="0" xfId="1" applyFont="1" applyFill="1" applyBorder="1" applyAlignment="1" applyProtection="1">
      <alignment horizontal="right" vertical="center" wrapText="1" indent="2"/>
      <protection hidden="1"/>
    </xf>
    <xf numFmtId="168" fontId="16" fillId="0" borderId="23" xfId="1" applyNumberFormat="1" applyFont="1" applyFill="1" applyBorder="1" applyAlignment="1" applyProtection="1">
      <alignment horizontal="right" vertical="center" indent="2"/>
      <protection hidden="1"/>
    </xf>
    <xf numFmtId="168" fontId="16" fillId="0" borderId="0" xfId="1" applyNumberFormat="1" applyFont="1" applyFill="1" applyBorder="1" applyAlignment="1" applyProtection="1">
      <alignment horizontal="right" vertical="center" indent="2"/>
      <protection hidden="1"/>
    </xf>
    <xf numFmtId="168" fontId="16" fillId="0" borderId="22" xfId="1" applyNumberFormat="1" applyFont="1" applyFill="1" applyBorder="1" applyAlignment="1" applyProtection="1">
      <alignment horizontal="right" vertical="center" indent="2"/>
      <protection hidden="1"/>
    </xf>
    <xf numFmtId="9" fontId="16" fillId="3" borderId="0" xfId="1" applyFont="1" applyFill="1" applyBorder="1" applyAlignment="1" applyProtection="1">
      <alignment horizontal="right" vertical="center" wrapText="1" indent="2"/>
      <protection hidden="1"/>
    </xf>
    <xf numFmtId="0" fontId="64" fillId="0" borderId="21" xfId="3" applyFont="1" applyBorder="1" applyAlignment="1" applyProtection="1">
      <alignment horizontal="left" vertical="center"/>
      <protection hidden="1"/>
    </xf>
    <xf numFmtId="0" fontId="0" fillId="0" borderId="1" xfId="0" applyBorder="1" applyAlignment="1" applyProtection="1">
      <alignment vertical="center"/>
      <protection hidden="1"/>
    </xf>
    <xf numFmtId="9" fontId="52" fillId="0" borderId="0" xfId="1" applyFont="1" applyBorder="1" applyAlignment="1" applyProtection="1">
      <alignment horizontal="right" vertical="center" wrapText="1" indent="2"/>
      <protection hidden="1"/>
    </xf>
    <xf numFmtId="0" fontId="65" fillId="0" borderId="21" xfId="3" applyFont="1" applyBorder="1" applyAlignment="1" applyProtection="1">
      <alignment horizontal="left" vertical="center" indent="3"/>
      <protection hidden="1"/>
    </xf>
    <xf numFmtId="168" fontId="16" fillId="0" borderId="0" xfId="1" applyNumberFormat="1" applyFont="1" applyFill="1" applyAlignment="1" applyProtection="1">
      <alignment horizontal="right" vertical="center" indent="2"/>
      <protection hidden="1"/>
    </xf>
    <xf numFmtId="9" fontId="52" fillId="0" borderId="26" xfId="1" applyFont="1" applyBorder="1" applyAlignment="1" applyProtection="1">
      <alignment horizontal="right" vertical="center" indent="2"/>
      <protection hidden="1"/>
    </xf>
    <xf numFmtId="9" fontId="52" fillId="0" borderId="23" xfId="1" applyFont="1" applyBorder="1" applyAlignment="1" applyProtection="1">
      <alignment horizontal="right" vertical="center" indent="2"/>
      <protection hidden="1"/>
    </xf>
    <xf numFmtId="9" fontId="52" fillId="0" borderId="0" xfId="1" applyFont="1" applyBorder="1" applyAlignment="1" applyProtection="1">
      <alignment horizontal="right" vertical="center" indent="2"/>
      <protection hidden="1"/>
    </xf>
    <xf numFmtId="9" fontId="52" fillId="0" borderId="22" xfId="1" applyFont="1" applyBorder="1" applyAlignment="1" applyProtection="1">
      <alignment horizontal="right" vertical="center" indent="2"/>
      <protection hidden="1"/>
    </xf>
    <xf numFmtId="9" fontId="52" fillId="0" borderId="56" xfId="1" applyFont="1" applyBorder="1" applyAlignment="1" applyProtection="1">
      <alignment horizontal="right" vertical="center" indent="2"/>
      <protection hidden="1"/>
    </xf>
    <xf numFmtId="168" fontId="16" fillId="0" borderId="0" xfId="1" applyNumberFormat="1" applyFont="1" applyFill="1" applyBorder="1" applyAlignment="1" applyProtection="1">
      <alignment horizontal="right" vertical="center" wrapText="1" indent="2"/>
      <protection hidden="1"/>
    </xf>
    <xf numFmtId="168" fontId="16" fillId="0" borderId="3" xfId="1" applyNumberFormat="1" applyFont="1" applyFill="1" applyBorder="1" applyAlignment="1" applyProtection="1">
      <alignment horizontal="right" vertical="center" wrapText="1" indent="2"/>
      <protection hidden="1"/>
    </xf>
    <xf numFmtId="0" fontId="16" fillId="0" borderId="55" xfId="0" applyFont="1" applyBorder="1" applyAlignment="1" applyProtection="1">
      <alignment vertical="center" wrapText="1"/>
      <protection hidden="1"/>
    </xf>
    <xf numFmtId="0" fontId="44" fillId="0" borderId="55" xfId="0" applyFont="1" applyBorder="1" applyAlignment="1" applyProtection="1">
      <alignment vertical="center" wrapText="1"/>
      <protection hidden="1"/>
    </xf>
    <xf numFmtId="4" fontId="16" fillId="0" borderId="55" xfId="0" applyNumberFormat="1" applyFont="1" applyBorder="1" applyAlignment="1" applyProtection="1">
      <alignment horizontal="center" vertical="center" wrapText="1"/>
      <protection hidden="1"/>
    </xf>
    <xf numFmtId="9" fontId="16" fillId="0" borderId="55" xfId="1" applyFont="1" applyBorder="1" applyAlignment="1" applyProtection="1">
      <alignment horizontal="right" vertical="center" wrapText="1" indent="2"/>
      <protection hidden="1"/>
    </xf>
    <xf numFmtId="0" fontId="16" fillId="0" borderId="2" xfId="0" applyFont="1" applyBorder="1" applyAlignment="1" applyProtection="1">
      <alignment horizontal="left" vertical="center" wrapText="1"/>
      <protection hidden="1"/>
    </xf>
    <xf numFmtId="0" fontId="22" fillId="0" borderId="0" xfId="0" applyFont="1" applyAlignment="1" applyProtection="1">
      <alignment vertical="top" wrapText="1"/>
      <protection hidden="1"/>
    </xf>
    <xf numFmtId="0" fontId="22" fillId="0" borderId="0" xfId="0" applyFont="1" applyAlignment="1" applyProtection="1">
      <alignment horizontal="left" vertical="top" wrapText="1"/>
      <protection hidden="1"/>
    </xf>
    <xf numFmtId="0" fontId="18" fillId="0" borderId="2" xfId="0" applyFont="1" applyBorder="1" applyAlignment="1" applyProtection="1">
      <alignment vertical="center"/>
      <protection hidden="1"/>
    </xf>
    <xf numFmtId="0" fontId="30" fillId="0" borderId="2" xfId="0" applyFont="1" applyBorder="1" applyAlignment="1" applyProtection="1">
      <alignment vertical="center" wrapText="1"/>
      <protection hidden="1"/>
    </xf>
    <xf numFmtId="3" fontId="16" fillId="0" borderId="2" xfId="0" applyNumberFormat="1" applyFont="1" applyBorder="1" applyAlignment="1" applyProtection="1">
      <alignment horizontal="right" vertical="center" wrapText="1" indent="2"/>
      <protection hidden="1"/>
    </xf>
    <xf numFmtId="0" fontId="18"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right" indent="3"/>
      <protection hidden="1"/>
    </xf>
    <xf numFmtId="0" fontId="7" fillId="0" borderId="21" xfId="0" applyFont="1" applyBorder="1" applyAlignment="1" applyProtection="1">
      <alignment horizontal="right" indent="3"/>
      <protection hidden="1"/>
    </xf>
    <xf numFmtId="0" fontId="7" fillId="0" borderId="0" xfId="0" applyFont="1" applyAlignment="1" applyProtection="1">
      <alignment horizontal="left" indent="3"/>
      <protection hidden="1"/>
    </xf>
    <xf numFmtId="0" fontId="7" fillId="0" borderId="0" xfId="0" applyFont="1" applyAlignment="1" applyProtection="1">
      <alignment horizontal="left" indent="1"/>
      <protection hidden="1"/>
    </xf>
    <xf numFmtId="0" fontId="18" fillId="0" borderId="0" xfId="0" applyFont="1" applyAlignment="1" applyProtection="1">
      <alignment vertical="center" wrapText="1"/>
      <protection hidden="1"/>
    </xf>
    <xf numFmtId="3" fontId="18" fillId="0" borderId="2" xfId="0" applyNumberFormat="1" applyFont="1" applyBorder="1" applyAlignment="1" applyProtection="1">
      <alignment horizontal="center" vertical="center" wrapText="1"/>
      <protection hidden="1"/>
    </xf>
    <xf numFmtId="9" fontId="18" fillId="0" borderId="2" xfId="1" applyFont="1" applyBorder="1" applyAlignment="1" applyProtection="1">
      <alignment horizontal="right" vertical="center" indent="2"/>
      <protection hidden="1"/>
    </xf>
    <xf numFmtId="0" fontId="18" fillId="7" borderId="2" xfId="0" applyFont="1" applyFill="1" applyBorder="1" applyAlignment="1" applyProtection="1">
      <alignment horizontal="right" vertical="center" indent="2"/>
      <protection hidden="1"/>
    </xf>
    <xf numFmtId="0" fontId="34" fillId="0" borderId="30" xfId="0" applyFont="1" applyBorder="1" applyProtection="1">
      <protection hidden="1"/>
    </xf>
    <xf numFmtId="9" fontId="18" fillId="0" borderId="3" xfId="1" applyFont="1" applyBorder="1" applyAlignment="1" applyProtection="1">
      <alignment horizontal="right" vertical="center" indent="2"/>
      <protection hidden="1"/>
    </xf>
    <xf numFmtId="0" fontId="18" fillId="7" borderId="3" xfId="0" applyFont="1" applyFill="1" applyBorder="1" applyAlignment="1" applyProtection="1">
      <alignment horizontal="right" vertical="center" indent="2"/>
      <protection hidden="1"/>
    </xf>
    <xf numFmtId="0" fontId="16" fillId="7" borderId="2" xfId="0" applyFont="1" applyFill="1" applyBorder="1" applyAlignment="1" applyProtection="1">
      <alignment horizontal="right" vertical="center" indent="2"/>
      <protection hidden="1"/>
    </xf>
    <xf numFmtId="0" fontId="16" fillId="7" borderId="3" xfId="0" applyFont="1" applyFill="1" applyBorder="1" applyAlignment="1" applyProtection="1">
      <alignment horizontal="right" vertical="center" indent="2"/>
      <protection hidden="1"/>
    </xf>
    <xf numFmtId="0" fontId="22" fillId="0" borderId="0" xfId="0" applyFont="1" applyAlignment="1" applyProtection="1">
      <alignment horizontal="center" vertical="center" wrapText="1"/>
      <protection hidden="1"/>
    </xf>
    <xf numFmtId="0" fontId="22" fillId="0" borderId="0" xfId="0" applyFont="1" applyAlignment="1">
      <alignment vertical="top" wrapText="1"/>
    </xf>
    <xf numFmtId="0" fontId="16" fillId="0" borderId="0" xfId="0" applyFont="1" applyAlignment="1" applyProtection="1">
      <alignment horizontal="right" indent="2"/>
      <protection hidden="1"/>
    </xf>
    <xf numFmtId="0" fontId="16" fillId="0" borderId="0" xfId="0" applyFont="1" applyAlignment="1" applyProtection="1">
      <alignment horizontal="right" indent="5"/>
      <protection hidden="1"/>
    </xf>
    <xf numFmtId="0" fontId="17" fillId="3" borderId="0" xfId="0" applyFont="1" applyFill="1" applyAlignment="1" applyProtection="1">
      <alignment vertical="center"/>
      <protection hidden="1"/>
    </xf>
    <xf numFmtId="168" fontId="16" fillId="0" borderId="0" xfId="1" applyNumberFormat="1" applyFont="1" applyAlignment="1" applyProtection="1">
      <alignment horizontal="center" vertical="center" wrapText="1"/>
      <protection hidden="1"/>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pplyProtection="1">
      <alignment horizontal="right" vertical="top" indent="5"/>
      <protection hidden="1"/>
    </xf>
    <xf numFmtId="0" fontId="18" fillId="0" borderId="2" xfId="0" applyFont="1" applyBorder="1" applyAlignment="1" applyProtection="1">
      <alignment vertical="top"/>
      <protection hidden="1"/>
    </xf>
    <xf numFmtId="0" fontId="18" fillId="0" borderId="2" xfId="0" applyFont="1" applyBorder="1" applyAlignment="1" applyProtection="1">
      <alignment horizontal="center" vertical="center"/>
      <protection hidden="1"/>
    </xf>
    <xf numFmtId="0" fontId="18" fillId="0" borderId="3" xfId="0" applyFont="1" applyBorder="1" applyAlignment="1" applyProtection="1">
      <alignment vertical="top"/>
      <protection hidden="1"/>
    </xf>
    <xf numFmtId="0" fontId="18" fillId="0" borderId="3" xfId="0" applyFont="1" applyBorder="1" applyAlignment="1" applyProtection="1">
      <alignment horizontal="center" vertical="center"/>
      <protection hidden="1"/>
    </xf>
    <xf numFmtId="168" fontId="16" fillId="0" borderId="2" xfId="1" applyNumberFormat="1" applyFont="1" applyBorder="1" applyAlignment="1" applyProtection="1">
      <alignment horizontal="right" vertical="center" indent="2"/>
      <protection hidden="1"/>
    </xf>
    <xf numFmtId="0" fontId="16" fillId="7" borderId="22" xfId="0" applyFont="1" applyFill="1" applyBorder="1" applyAlignment="1" applyProtection="1">
      <alignment horizontal="right" vertical="center" indent="2"/>
      <protection hidden="1"/>
    </xf>
    <xf numFmtId="0" fontId="16" fillId="7" borderId="23" xfId="0" applyFont="1" applyFill="1" applyBorder="1" applyAlignment="1" applyProtection="1">
      <alignment horizontal="right" vertical="center" indent="2"/>
      <protection hidden="1"/>
    </xf>
    <xf numFmtId="168" fontId="16" fillId="0" borderId="3" xfId="1" applyNumberFormat="1" applyFont="1" applyBorder="1" applyAlignment="1" applyProtection="1">
      <alignment horizontal="right" vertical="center" indent="2"/>
      <protection hidden="1"/>
    </xf>
    <xf numFmtId="168" fontId="16" fillId="0" borderId="56" xfId="1" applyNumberFormat="1" applyFont="1" applyFill="1" applyBorder="1" applyAlignment="1" applyProtection="1">
      <alignment horizontal="right" vertical="center" indent="2"/>
      <protection hidden="1"/>
    </xf>
    <xf numFmtId="0" fontId="16" fillId="7" borderId="56" xfId="0" applyFont="1" applyFill="1" applyBorder="1" applyAlignment="1" applyProtection="1">
      <alignment horizontal="right" vertical="center" indent="2"/>
      <protection hidden="1"/>
    </xf>
    <xf numFmtId="0" fontId="16" fillId="0" borderId="25" xfId="0" applyFont="1" applyBorder="1" applyAlignment="1" applyProtection="1">
      <alignment horizontal="left" vertical="top"/>
      <protection hidden="1"/>
    </xf>
    <xf numFmtId="0" fontId="16" fillId="0" borderId="25" xfId="0" applyFont="1" applyBorder="1" applyAlignment="1" applyProtection="1">
      <alignment horizontal="center" vertical="center"/>
      <protection hidden="1"/>
    </xf>
    <xf numFmtId="9" fontId="16" fillId="0" borderId="25" xfId="1" applyFont="1" applyBorder="1" applyAlignment="1" applyProtection="1">
      <alignment horizontal="right" vertical="center" indent="2"/>
      <protection hidden="1"/>
    </xf>
    <xf numFmtId="0" fontId="16" fillId="7" borderId="25" xfId="0" applyFont="1" applyFill="1" applyBorder="1" applyAlignment="1" applyProtection="1">
      <alignment horizontal="right" vertical="center" indent="2"/>
      <protection hidden="1"/>
    </xf>
    <xf numFmtId="2" fontId="16" fillId="0" borderId="0" xfId="2" applyNumberFormat="1" applyFont="1" applyAlignment="1" applyProtection="1">
      <alignment horizontal="right" vertical="top" indent="5"/>
      <protection hidden="1"/>
    </xf>
    <xf numFmtId="0" fontId="16" fillId="7" borderId="25" xfId="0" applyFont="1" applyFill="1" applyBorder="1" applyAlignment="1" applyProtection="1">
      <alignment horizontal="right" vertical="center" wrapText="1" indent="2"/>
      <protection hidden="1"/>
    </xf>
    <xf numFmtId="0" fontId="16" fillId="0" borderId="0" xfId="0" applyFont="1" applyAlignment="1">
      <alignment horizontal="left" vertical="center"/>
    </xf>
    <xf numFmtId="0" fontId="16" fillId="0" borderId="26" xfId="0" applyFont="1" applyBorder="1" applyAlignment="1" applyProtection="1">
      <alignment horizontal="center" vertical="center"/>
      <protection hidden="1"/>
    </xf>
    <xf numFmtId="9" fontId="16" fillId="0" borderId="26" xfId="1" applyFont="1" applyBorder="1" applyAlignment="1" applyProtection="1">
      <alignment horizontal="right" vertical="center" indent="2"/>
      <protection hidden="1"/>
    </xf>
    <xf numFmtId="0" fontId="16" fillId="7" borderId="26" xfId="0" applyFont="1" applyFill="1" applyBorder="1" applyAlignment="1" applyProtection="1">
      <alignment horizontal="left" vertical="center"/>
      <protection hidden="1"/>
    </xf>
    <xf numFmtId="0" fontId="22" fillId="0" borderId="2" xfId="0" applyFont="1" applyBorder="1" applyAlignment="1" applyProtection="1">
      <alignment vertical="top" wrapText="1"/>
      <protection hidden="1"/>
    </xf>
    <xf numFmtId="9" fontId="16" fillId="0" borderId="49" xfId="1" applyFont="1" applyBorder="1" applyAlignment="1" applyProtection="1">
      <alignment horizontal="right" vertical="center" wrapText="1" indent="2"/>
      <protection hidden="1"/>
    </xf>
    <xf numFmtId="0" fontId="16" fillId="0" borderId="0" xfId="0" applyFont="1" applyAlignment="1" applyProtection="1">
      <alignment horizontal="right" vertical="top" wrapText="1" indent="5"/>
      <protection hidden="1"/>
    </xf>
    <xf numFmtId="9" fontId="16" fillId="0" borderId="0" xfId="1" applyFont="1" applyAlignment="1" applyProtection="1">
      <alignment horizontal="center" vertical="center" wrapText="1"/>
      <protection hidden="1"/>
    </xf>
    <xf numFmtId="9" fontId="16" fillId="3" borderId="26" xfId="1" applyFont="1" applyFill="1" applyBorder="1" applyAlignment="1" applyProtection="1">
      <alignment horizontal="right" vertical="center" wrapText="1" indent="2"/>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right" indent="5"/>
      <protection hidden="1"/>
    </xf>
    <xf numFmtId="0" fontId="22" fillId="0" borderId="0" xfId="0" applyFont="1" applyAlignment="1" applyProtection="1">
      <alignment horizontal="right" vertical="top" wrapText="1" indent="5"/>
      <protection hidden="1"/>
    </xf>
    <xf numFmtId="1" fontId="16" fillId="0" borderId="0" xfId="1" applyNumberFormat="1" applyFont="1" applyAlignment="1" applyProtection="1">
      <alignment horizontal="right" vertical="center" wrapText="1" indent="2"/>
      <protection hidden="1"/>
    </xf>
    <xf numFmtId="9" fontId="18" fillId="4" borderId="1" xfId="1" applyFont="1" applyFill="1" applyBorder="1" applyAlignment="1" applyProtection="1">
      <alignment horizontal="right" vertical="center" wrapText="1" indent="2"/>
      <protection hidden="1"/>
    </xf>
    <xf numFmtId="3" fontId="18" fillId="4" borderId="1" xfId="0" applyNumberFormat="1" applyFont="1" applyFill="1" applyBorder="1" applyAlignment="1" applyProtection="1">
      <alignment horizontal="right" vertical="center" wrapText="1" indent="2"/>
      <protection hidden="1"/>
    </xf>
    <xf numFmtId="0" fontId="17" fillId="0" borderId="0" xfId="0" applyFont="1" applyProtection="1">
      <protection hidden="1"/>
    </xf>
    <xf numFmtId="9" fontId="32" fillId="0" borderId="2" xfId="1" applyFont="1" applyFill="1" applyBorder="1" applyAlignment="1" applyProtection="1">
      <alignment horizontal="right" vertical="center" wrapText="1" indent="2"/>
      <protection hidden="1"/>
    </xf>
    <xf numFmtId="0" fontId="17" fillId="0" borderId="0" xfId="0" applyFont="1" applyAlignment="1" applyProtection="1">
      <alignment horizontal="right" vertical="center" wrapText="1" indent="2"/>
      <protection hidden="1"/>
    </xf>
    <xf numFmtId="0" fontId="16" fillId="3" borderId="0" xfId="0" applyFont="1" applyFill="1" applyAlignment="1" applyProtection="1">
      <alignment horizontal="right" vertical="center" wrapText="1" indent="2"/>
      <protection hidden="1"/>
    </xf>
    <xf numFmtId="9" fontId="16" fillId="0" borderId="30" xfId="1" applyFont="1" applyBorder="1" applyAlignment="1" applyProtection="1">
      <alignment horizontal="right" vertical="center" wrapText="1" indent="2"/>
      <protection hidden="1"/>
    </xf>
    <xf numFmtId="169" fontId="16" fillId="0" borderId="2" xfId="2" applyNumberFormat="1" applyFont="1" applyBorder="1" applyAlignment="1" applyProtection="1">
      <alignment horizontal="center" vertical="center" wrapText="1"/>
      <protection hidden="1"/>
    </xf>
    <xf numFmtId="0" fontId="16" fillId="0" borderId="24" xfId="0" applyFont="1" applyBorder="1" applyAlignment="1" applyProtection="1">
      <alignment horizontal="left" vertical="center" wrapText="1"/>
      <protection hidden="1"/>
    </xf>
    <xf numFmtId="169" fontId="16" fillId="0" borderId="24" xfId="2" applyNumberFormat="1" applyFont="1" applyBorder="1" applyAlignment="1" applyProtection="1">
      <alignment horizontal="center" vertical="center" wrapText="1"/>
      <protection hidden="1"/>
    </xf>
    <xf numFmtId="0" fontId="6" fillId="0" borderId="0" xfId="0" applyFont="1" applyAlignment="1" applyProtection="1">
      <alignment vertical="top"/>
      <protection hidden="1"/>
    </xf>
    <xf numFmtId="0" fontId="16" fillId="0" borderId="28" xfId="0" applyFont="1" applyBorder="1" applyAlignment="1" applyProtection="1">
      <alignment vertical="center"/>
      <protection hidden="1"/>
    </xf>
    <xf numFmtId="9" fontId="16" fillId="0" borderId="0" xfId="1" applyFont="1" applyBorder="1" applyAlignment="1" applyProtection="1">
      <alignment vertical="center" wrapText="1"/>
      <protection hidden="1"/>
    </xf>
    <xf numFmtId="0" fontId="16" fillId="0" borderId="29" xfId="0" applyFont="1" applyBorder="1" applyProtection="1">
      <protection hidden="1"/>
    </xf>
    <xf numFmtId="0" fontId="16" fillId="0" borderId="29" xfId="0" applyFont="1" applyBorder="1" applyAlignment="1" applyProtection="1">
      <alignment horizontal="center" vertical="center"/>
      <protection hidden="1"/>
    </xf>
    <xf numFmtId="0" fontId="16" fillId="0" borderId="28" xfId="0" applyFont="1" applyBorder="1" applyProtection="1">
      <protection hidden="1"/>
    </xf>
    <xf numFmtId="0" fontId="16" fillId="0" borderId="28" xfId="0" applyFont="1" applyBorder="1" applyAlignment="1" applyProtection="1">
      <alignment horizontal="center" vertical="center"/>
      <protection hidden="1"/>
    </xf>
    <xf numFmtId="0" fontId="16" fillId="0" borderId="31" xfId="0" applyFont="1" applyBorder="1" applyAlignment="1" applyProtection="1">
      <alignment vertical="center"/>
      <protection hidden="1"/>
    </xf>
    <xf numFmtId="0" fontId="16" fillId="0" borderId="31" xfId="0" applyFont="1" applyBorder="1" applyProtection="1">
      <protection hidden="1"/>
    </xf>
    <xf numFmtId="0" fontId="16" fillId="0" borderId="31" xfId="0" applyFont="1" applyBorder="1" applyAlignment="1" applyProtection="1">
      <alignment horizontal="center" vertical="center"/>
      <protection hidden="1"/>
    </xf>
    <xf numFmtId="0" fontId="16" fillId="0" borderId="30" xfId="0" applyFont="1" applyBorder="1" applyAlignment="1" applyProtection="1">
      <alignment horizontal="center" vertical="center"/>
      <protection hidden="1"/>
    </xf>
    <xf numFmtId="0" fontId="16" fillId="0" borderId="0" xfId="0" applyFont="1" applyAlignment="1" applyProtection="1">
      <alignment horizontal="left" indent="1"/>
      <protection hidden="1"/>
    </xf>
    <xf numFmtId="3" fontId="18" fillId="0" borderId="0" xfId="0" applyNumberFormat="1" applyFont="1" applyAlignment="1" applyProtection="1">
      <alignment horizontal="left" vertical="center" wrapText="1" indent="1"/>
      <protection hidden="1"/>
    </xf>
    <xf numFmtId="9" fontId="18" fillId="0" borderId="0" xfId="1" applyFont="1" applyBorder="1" applyAlignment="1" applyProtection="1">
      <alignment horizontal="right" vertical="center" wrapText="1" indent="2"/>
      <protection hidden="1"/>
    </xf>
    <xf numFmtId="3" fontId="18" fillId="0" borderId="0" xfId="0" applyNumberFormat="1" applyFont="1" applyAlignment="1" applyProtection="1">
      <alignment horizontal="right" vertical="center" wrapText="1" indent="2"/>
      <protection hidden="1"/>
    </xf>
    <xf numFmtId="0" fontId="18" fillId="0" borderId="0" xfId="0" applyFont="1" applyAlignment="1" applyProtection="1">
      <alignment horizontal="right" indent="2"/>
      <protection hidden="1"/>
    </xf>
    <xf numFmtId="0" fontId="18" fillId="0" borderId="0" xfId="0" applyFont="1" applyAlignment="1" applyProtection="1">
      <alignment horizontal="right" indent="5"/>
      <protection hidden="1"/>
    </xf>
    <xf numFmtId="0" fontId="18" fillId="0" borderId="0" xfId="0" applyFont="1" applyProtection="1">
      <protection hidden="1"/>
    </xf>
    <xf numFmtId="0" fontId="32" fillId="3" borderId="29" xfId="0" applyFont="1" applyFill="1" applyBorder="1" applyAlignment="1" applyProtection="1">
      <alignment horizontal="center" vertical="center" wrapText="1"/>
      <protection hidden="1"/>
    </xf>
    <xf numFmtId="0" fontId="32" fillId="0" borderId="29" xfId="0" applyFont="1" applyBorder="1" applyAlignment="1" applyProtection="1">
      <alignment horizontal="right" vertical="center" wrapText="1" indent="2"/>
      <protection hidden="1"/>
    </xf>
    <xf numFmtId="0" fontId="32" fillId="7" borderId="29" xfId="0" applyFont="1" applyFill="1" applyBorder="1" applyAlignment="1" applyProtection="1">
      <alignment horizontal="right" vertical="center" wrapText="1" indent="2"/>
      <protection hidden="1"/>
    </xf>
    <xf numFmtId="0" fontId="32" fillId="3" borderId="28" xfId="0" applyFont="1" applyFill="1" applyBorder="1" applyAlignment="1" applyProtection="1">
      <alignment horizontal="center" vertical="center" wrapText="1"/>
      <protection hidden="1"/>
    </xf>
    <xf numFmtId="9" fontId="32" fillId="0" borderId="28" xfId="1" applyFont="1" applyFill="1" applyBorder="1" applyAlignment="1" applyProtection="1">
      <alignment horizontal="right" vertical="center" wrapText="1" indent="2"/>
      <protection hidden="1"/>
    </xf>
    <xf numFmtId="0" fontId="32" fillId="7" borderId="28" xfId="0" applyFont="1" applyFill="1" applyBorder="1" applyAlignment="1" applyProtection="1">
      <alignment horizontal="right" vertical="center" wrapText="1" indent="2"/>
      <protection hidden="1"/>
    </xf>
    <xf numFmtId="0" fontId="32" fillId="7" borderId="30" xfId="0" applyFont="1" applyFill="1" applyBorder="1" applyAlignment="1" applyProtection="1">
      <alignment horizontal="right" vertical="center" wrapText="1" indent="2"/>
      <protection hidden="1"/>
    </xf>
    <xf numFmtId="0" fontId="17" fillId="3" borderId="32" xfId="0" applyFont="1" applyFill="1" applyBorder="1" applyAlignment="1" applyProtection="1">
      <alignment horizontal="center" vertical="center" wrapText="1"/>
      <protection hidden="1"/>
    </xf>
    <xf numFmtId="0" fontId="17" fillId="3" borderId="32" xfId="0" applyFont="1" applyFill="1" applyBorder="1" applyAlignment="1" applyProtection="1">
      <alignment horizontal="right" vertical="center" wrapText="1" indent="2"/>
      <protection hidden="1"/>
    </xf>
    <xf numFmtId="0" fontId="17" fillId="0" borderId="32" xfId="0" applyFont="1" applyBorder="1" applyAlignment="1" applyProtection="1">
      <alignment horizontal="right" vertical="center" wrapText="1" indent="2"/>
      <protection hidden="1"/>
    </xf>
    <xf numFmtId="0" fontId="17" fillId="3" borderId="0" xfId="0" applyFont="1" applyFill="1" applyAlignment="1" applyProtection="1">
      <alignment horizontal="right" vertical="center" wrapText="1" indent="2"/>
      <protection hidden="1"/>
    </xf>
    <xf numFmtId="0" fontId="17" fillId="3" borderId="2" xfId="0" applyFont="1" applyFill="1" applyBorder="1" applyAlignment="1" applyProtection="1">
      <alignment horizontal="center" vertical="center" wrapText="1"/>
      <protection hidden="1"/>
    </xf>
    <xf numFmtId="0" fontId="17" fillId="3" borderId="31" xfId="0" applyFont="1" applyFill="1" applyBorder="1" applyAlignment="1" applyProtection="1">
      <alignment horizontal="center" vertical="center" wrapText="1"/>
      <protection hidden="1"/>
    </xf>
    <xf numFmtId="0" fontId="10" fillId="0" borderId="0" xfId="0" applyFont="1" applyAlignment="1" applyProtection="1">
      <alignment horizontal="left" vertical="center"/>
      <protection hidden="1"/>
    </xf>
    <xf numFmtId="9" fontId="32" fillId="3" borderId="2" xfId="1" applyFont="1" applyFill="1" applyBorder="1" applyAlignment="1" applyProtection="1">
      <alignment horizontal="right" vertical="center" wrapText="1"/>
      <protection hidden="1"/>
    </xf>
    <xf numFmtId="0" fontId="32" fillId="7" borderId="2" xfId="0" applyFont="1" applyFill="1" applyBorder="1" applyAlignment="1" applyProtection="1">
      <alignment horizontal="right" vertical="center" wrapText="1"/>
      <protection hidden="1"/>
    </xf>
    <xf numFmtId="9" fontId="32" fillId="3" borderId="0" xfId="1" applyFont="1" applyFill="1" applyAlignment="1" applyProtection="1">
      <alignment horizontal="right" vertical="center" wrapText="1"/>
      <protection hidden="1"/>
    </xf>
    <xf numFmtId="0" fontId="32" fillId="7" borderId="0" xfId="0" applyFont="1" applyFill="1" applyAlignment="1" applyProtection="1">
      <alignment horizontal="right" vertical="center" wrapText="1"/>
      <protection hidden="1"/>
    </xf>
    <xf numFmtId="0" fontId="32" fillId="7" borderId="3" xfId="0" applyFont="1" applyFill="1" applyBorder="1" applyAlignment="1" applyProtection="1">
      <alignment horizontal="right" vertical="center" wrapText="1"/>
      <protection hidden="1"/>
    </xf>
    <xf numFmtId="0" fontId="10" fillId="0" borderId="0" xfId="0" applyFont="1" applyAlignment="1" applyProtection="1">
      <alignment horizontal="center" vertical="center" wrapText="1"/>
      <protection hidden="1"/>
    </xf>
    <xf numFmtId="0" fontId="16" fillId="0" borderId="3" xfId="0" applyFont="1" applyBorder="1" applyAlignment="1" applyProtection="1">
      <alignment horizontal="right" vertical="center" indent="2"/>
      <protection hidden="1"/>
    </xf>
    <xf numFmtId="0" fontId="16" fillId="0" borderId="22" xfId="0" applyFont="1" applyBorder="1" applyAlignment="1" applyProtection="1">
      <alignment horizontal="center" vertical="center" wrapText="1"/>
      <protection hidden="1"/>
    </xf>
    <xf numFmtId="0" fontId="16" fillId="0" borderId="29" xfId="0" applyFont="1" applyBorder="1" applyAlignment="1" applyProtection="1">
      <alignment horizontal="right" vertical="center" wrapText="1" indent="2"/>
      <protection hidden="1"/>
    </xf>
    <xf numFmtId="10" fontId="16" fillId="0" borderId="0" xfId="1" applyNumberFormat="1" applyFont="1" applyAlignment="1" applyProtection="1">
      <alignment horizontal="right" vertical="center" indent="2"/>
      <protection hidden="1"/>
    </xf>
    <xf numFmtId="0" fontId="16" fillId="0" borderId="28" xfId="0" applyFont="1" applyBorder="1" applyAlignment="1" applyProtection="1">
      <alignment horizontal="center" vertical="center" wrapText="1"/>
      <protection hidden="1"/>
    </xf>
    <xf numFmtId="1" fontId="16" fillId="0" borderId="0" xfId="0" applyNumberFormat="1" applyFont="1" applyAlignment="1" applyProtection="1">
      <alignment horizontal="right" vertical="center" wrapText="1" indent="2"/>
      <protection hidden="1"/>
    </xf>
    <xf numFmtId="168" fontId="16" fillId="0" borderId="2" xfId="1" applyNumberFormat="1" applyFont="1" applyBorder="1" applyAlignment="1" applyProtection="1">
      <alignment horizontal="right" vertical="center" wrapText="1" indent="2"/>
      <protection hidden="1"/>
    </xf>
    <xf numFmtId="168" fontId="16" fillId="0" borderId="0" xfId="0" applyNumberFormat="1" applyFont="1" applyAlignment="1" applyProtection="1">
      <alignment horizontal="right" vertical="center" wrapText="1" indent="2"/>
      <protection hidden="1"/>
    </xf>
    <xf numFmtId="168" fontId="16" fillId="0" borderId="29" xfId="1" applyNumberFormat="1" applyFont="1" applyBorder="1" applyAlignment="1" applyProtection="1">
      <alignment horizontal="right" vertical="center" wrapText="1" indent="2"/>
      <protection hidden="1"/>
    </xf>
    <xf numFmtId="168" fontId="16" fillId="0" borderId="28" xfId="1" applyNumberFormat="1" applyFont="1" applyBorder="1" applyAlignment="1" applyProtection="1">
      <alignment horizontal="right" vertical="center" wrapText="1" indent="2"/>
      <protection hidden="1"/>
    </xf>
    <xf numFmtId="0" fontId="17" fillId="7" borderId="1" xfId="0" applyFont="1" applyFill="1" applyBorder="1" applyAlignment="1" applyProtection="1">
      <alignment horizontal="center" vertical="center" wrapText="1"/>
      <protection hidden="1"/>
    </xf>
    <xf numFmtId="0" fontId="16" fillId="0" borderId="28" xfId="0" applyFont="1" applyBorder="1" applyAlignment="1" applyProtection="1">
      <alignment horizontal="right" vertical="center" wrapText="1" indent="2"/>
      <protection hidden="1"/>
    </xf>
    <xf numFmtId="9" fontId="16" fillId="0" borderId="32" xfId="1" applyFont="1" applyBorder="1" applyAlignment="1" applyProtection="1">
      <alignment horizontal="right" vertical="center" wrapText="1" indent="2"/>
      <protection hidden="1"/>
    </xf>
    <xf numFmtId="0" fontId="16" fillId="0" borderId="30" xfId="0" applyFont="1" applyBorder="1" applyAlignment="1" applyProtection="1">
      <alignment horizontal="right" vertical="center" wrapText="1" indent="2"/>
      <protection hidden="1"/>
    </xf>
    <xf numFmtId="9" fontId="16" fillId="0" borderId="31" xfId="1" applyFont="1" applyBorder="1" applyAlignment="1" applyProtection="1">
      <alignment horizontal="right" vertical="center" wrapText="1" indent="2"/>
      <protection hidden="1"/>
    </xf>
    <xf numFmtId="168" fontId="16" fillId="0" borderId="30" xfId="1" applyNumberFormat="1" applyFont="1" applyBorder="1" applyAlignment="1" applyProtection="1">
      <alignment horizontal="right" vertical="center" wrapText="1" indent="2"/>
      <protection hidden="1"/>
    </xf>
    <xf numFmtId="0" fontId="16" fillId="7" borderId="2" xfId="0" applyFont="1" applyFill="1" applyBorder="1" applyAlignment="1" applyProtection="1">
      <alignment vertical="center" wrapText="1"/>
      <protection hidden="1"/>
    </xf>
    <xf numFmtId="168" fontId="16" fillId="0" borderId="2" xfId="1" applyNumberFormat="1" applyFont="1" applyBorder="1" applyAlignment="1" applyProtection="1">
      <alignment horizontal="left" vertical="center" wrapText="1"/>
      <protection hidden="1"/>
    </xf>
    <xf numFmtId="168" fontId="16" fillId="0" borderId="2" xfId="1" applyNumberFormat="1" applyFont="1" applyBorder="1" applyAlignment="1" applyProtection="1">
      <alignment horizontal="right" vertical="center" wrapText="1" indent="5"/>
      <protection hidden="1"/>
    </xf>
    <xf numFmtId="0" fontId="16" fillId="7" borderId="0" xfId="0" applyFont="1" applyFill="1" applyAlignment="1" applyProtection="1">
      <alignment vertical="center" wrapText="1"/>
      <protection hidden="1"/>
    </xf>
    <xf numFmtId="168" fontId="16" fillId="0" borderId="0" xfId="1" applyNumberFormat="1" applyFont="1" applyBorder="1" applyAlignment="1" applyProtection="1">
      <alignment horizontal="left" vertical="center" wrapText="1"/>
      <protection hidden="1"/>
    </xf>
    <xf numFmtId="168" fontId="16" fillId="0" borderId="0" xfId="1" applyNumberFormat="1" applyFont="1" applyBorder="1" applyAlignment="1" applyProtection="1">
      <alignment horizontal="right" vertical="center" wrapText="1" indent="5"/>
      <protection hidden="1"/>
    </xf>
    <xf numFmtId="0" fontId="16" fillId="7" borderId="29" xfId="0" applyFont="1" applyFill="1" applyBorder="1" applyAlignment="1" applyProtection="1">
      <alignment vertical="center" wrapText="1"/>
      <protection hidden="1"/>
    </xf>
    <xf numFmtId="168" fontId="16" fillId="0" borderId="29" xfId="1" applyNumberFormat="1" applyFont="1" applyBorder="1" applyAlignment="1" applyProtection="1">
      <alignment horizontal="left" vertical="center" wrapText="1"/>
      <protection hidden="1"/>
    </xf>
    <xf numFmtId="168" fontId="16" fillId="0" borderId="29" xfId="1" applyNumberFormat="1" applyFont="1" applyBorder="1" applyAlignment="1" applyProtection="1">
      <alignment horizontal="right" vertical="center" wrapText="1" indent="5"/>
      <protection hidden="1"/>
    </xf>
    <xf numFmtId="168" fontId="16" fillId="0" borderId="29" xfId="1" applyNumberFormat="1" applyFont="1" applyBorder="1" applyAlignment="1" applyProtection="1">
      <alignment horizontal="right" vertical="center" indent="2"/>
      <protection hidden="1"/>
    </xf>
    <xf numFmtId="0" fontId="16" fillId="7" borderId="28" xfId="0" applyFont="1" applyFill="1" applyBorder="1" applyAlignment="1" applyProtection="1">
      <alignment vertical="center" wrapText="1"/>
      <protection hidden="1"/>
    </xf>
    <xf numFmtId="168" fontId="16" fillId="0" borderId="28" xfId="1" applyNumberFormat="1" applyFont="1" applyBorder="1" applyAlignment="1" applyProtection="1">
      <alignment horizontal="left" vertical="center" wrapText="1"/>
      <protection hidden="1"/>
    </xf>
    <xf numFmtId="168" fontId="16" fillId="0" borderId="28" xfId="1" applyNumberFormat="1" applyFont="1" applyBorder="1" applyAlignment="1" applyProtection="1">
      <alignment horizontal="right" vertical="center" wrapText="1" indent="5"/>
      <protection hidden="1"/>
    </xf>
    <xf numFmtId="168" fontId="16" fillId="0" borderId="28" xfId="1" applyNumberFormat="1" applyFont="1" applyBorder="1" applyAlignment="1" applyProtection="1">
      <alignment horizontal="right" vertical="center" indent="2"/>
      <protection hidden="1"/>
    </xf>
    <xf numFmtId="0" fontId="16" fillId="7" borderId="3" xfId="0" applyFont="1" applyFill="1" applyBorder="1" applyAlignment="1" applyProtection="1">
      <alignment vertical="center" wrapText="1"/>
      <protection hidden="1"/>
    </xf>
    <xf numFmtId="168" fontId="16" fillId="0" borderId="3" xfId="1" applyNumberFormat="1" applyFont="1" applyBorder="1" applyAlignment="1" applyProtection="1">
      <alignment horizontal="left" vertical="center" wrapText="1"/>
      <protection hidden="1"/>
    </xf>
    <xf numFmtId="168" fontId="16" fillId="0" borderId="3" xfId="1" applyNumberFormat="1" applyFont="1" applyBorder="1" applyAlignment="1" applyProtection="1">
      <alignment horizontal="right" vertical="center" wrapText="1" indent="5"/>
      <protection hidden="1"/>
    </xf>
    <xf numFmtId="0" fontId="16" fillId="0" borderId="48" xfId="0" applyFont="1" applyBorder="1" applyAlignment="1" applyProtection="1">
      <alignment vertical="center" wrapText="1"/>
      <protection hidden="1"/>
    </xf>
    <xf numFmtId="0" fontId="16" fillId="0" borderId="47" xfId="0" applyFont="1" applyBorder="1" applyAlignment="1" applyProtection="1">
      <alignment vertical="center" wrapText="1"/>
      <protection hidden="1"/>
    </xf>
    <xf numFmtId="0" fontId="16" fillId="0" borderId="42" xfId="0" applyFont="1" applyBorder="1" applyAlignment="1" applyProtection="1">
      <alignment vertical="center" wrapText="1"/>
      <protection hidden="1"/>
    </xf>
    <xf numFmtId="0" fontId="13" fillId="4" borderId="1" xfId="0" applyFont="1" applyFill="1" applyBorder="1" applyAlignment="1" applyProtection="1">
      <alignment horizontal="left" vertical="center" wrapText="1"/>
      <protection hidden="1"/>
    </xf>
    <xf numFmtId="0" fontId="13" fillId="4" borderId="43" xfId="0" applyFont="1" applyFill="1" applyBorder="1" applyAlignment="1" applyProtection="1">
      <alignment horizontal="center" vertical="center" wrapText="1"/>
      <protection hidden="1"/>
    </xf>
    <xf numFmtId="0" fontId="13" fillId="4" borderId="1" xfId="0" applyFont="1" applyFill="1" applyBorder="1" applyAlignment="1">
      <alignment horizontal="left" vertical="top" wrapText="1" indent="1"/>
    </xf>
    <xf numFmtId="0" fontId="13" fillId="4" borderId="38" xfId="0" applyFont="1" applyFill="1" applyBorder="1" applyAlignment="1">
      <alignment horizontal="left" vertical="center" wrapText="1" indent="1"/>
    </xf>
    <xf numFmtId="0" fontId="13" fillId="4" borderId="1" xfId="0" applyFont="1" applyFill="1" applyBorder="1" applyAlignment="1">
      <alignment horizontal="left" vertical="center" wrapText="1" indent="1"/>
    </xf>
    <xf numFmtId="0" fontId="16" fillId="0" borderId="48" xfId="0" applyFont="1" applyBorder="1" applyAlignment="1" applyProtection="1">
      <alignment horizontal="left" vertical="center" wrapText="1"/>
      <protection hidden="1"/>
    </xf>
    <xf numFmtId="0" fontId="11" fillId="0" borderId="21" xfId="0" applyFont="1" applyBorder="1" applyAlignment="1" applyProtection="1">
      <alignment horizontal="left" vertical="center" wrapText="1"/>
      <protection hidden="1"/>
    </xf>
    <xf numFmtId="0" fontId="12" fillId="0" borderId="21" xfId="0" quotePrefix="1" applyFont="1" applyBorder="1" applyAlignment="1">
      <alignment horizontal="left" vertical="top" wrapText="1" indent="1"/>
    </xf>
    <xf numFmtId="0" fontId="21" fillId="0" borderId="39" xfId="0" quotePrefix="1" applyFont="1" applyBorder="1" applyAlignment="1">
      <alignment horizontal="left" vertical="center" wrapText="1" indent="1"/>
    </xf>
    <xf numFmtId="0" fontId="12" fillId="0" borderId="39" xfId="0" quotePrefix="1" applyFont="1" applyBorder="1" applyAlignment="1">
      <alignment horizontal="left" vertical="top" wrapText="1" indent="1"/>
    </xf>
    <xf numFmtId="0" fontId="13" fillId="5" borderId="1" xfId="0" applyFont="1" applyFill="1" applyBorder="1" applyAlignment="1">
      <alignment horizontal="left" vertical="top" wrapText="1" indent="1"/>
    </xf>
    <xf numFmtId="0" fontId="13" fillId="5" borderId="1" xfId="0" applyFont="1" applyFill="1" applyBorder="1" applyAlignment="1">
      <alignment horizontal="left" vertical="center" wrapText="1" indent="1"/>
    </xf>
    <xf numFmtId="0" fontId="21" fillId="0" borderId="21" xfId="0" quotePrefix="1" applyFont="1" applyBorder="1" applyAlignment="1">
      <alignment horizontal="left" vertical="center" wrapText="1" indent="1"/>
    </xf>
    <xf numFmtId="0" fontId="13" fillId="5" borderId="1" xfId="0" applyFont="1" applyFill="1" applyBorder="1" applyAlignment="1" applyProtection="1">
      <alignment horizontal="left" vertical="center" wrapText="1"/>
      <protection hidden="1"/>
    </xf>
    <xf numFmtId="0" fontId="13" fillId="5" borderId="43" xfId="0" applyFont="1" applyFill="1" applyBorder="1" applyAlignment="1" applyProtection="1">
      <alignment horizontal="center" vertical="center" wrapText="1"/>
      <protection hidden="1"/>
    </xf>
    <xf numFmtId="0" fontId="13" fillId="5" borderId="38" xfId="0" applyFont="1" applyFill="1" applyBorder="1" applyAlignment="1">
      <alignment horizontal="left" vertical="center" wrapText="1" indent="1"/>
    </xf>
    <xf numFmtId="0" fontId="11" fillId="0" borderId="7" xfId="0" applyFont="1" applyBorder="1" applyAlignment="1" applyProtection="1">
      <alignment horizontal="left" vertical="center" wrapText="1"/>
      <protection hidden="1"/>
    </xf>
    <xf numFmtId="0" fontId="16" fillId="0" borderId="46" xfId="0" applyFont="1" applyBorder="1" applyAlignment="1" applyProtection="1">
      <alignment vertical="center" wrapText="1"/>
      <protection hidden="1"/>
    </xf>
    <xf numFmtId="0" fontId="10" fillId="0" borderId="0" xfId="0" applyFont="1" applyAlignment="1">
      <alignment vertical="top" wrapText="1"/>
    </xf>
    <xf numFmtId="0" fontId="13" fillId="3" borderId="1" xfId="0" applyFont="1" applyFill="1" applyBorder="1" applyAlignment="1" applyProtection="1">
      <alignment horizontal="center" vertical="center" wrapText="1"/>
      <protection hidden="1"/>
    </xf>
    <xf numFmtId="0" fontId="13" fillId="3" borderId="1" xfId="0" applyFont="1" applyFill="1" applyBorder="1" applyAlignment="1" applyProtection="1">
      <alignment horizontal="left" vertical="center" wrapText="1" indent="1"/>
      <protection hidden="1"/>
    </xf>
    <xf numFmtId="0" fontId="13" fillId="3" borderId="1" xfId="0" applyFont="1" applyFill="1" applyBorder="1" applyAlignment="1" applyProtection="1">
      <alignment horizontal="right" vertical="center" wrapText="1" indent="5"/>
      <protection hidden="1"/>
    </xf>
    <xf numFmtId="0" fontId="13" fillId="4" borderId="1" xfId="0" applyFont="1" applyFill="1" applyBorder="1" applyAlignment="1" applyProtection="1">
      <alignment horizontal="center" vertical="center" wrapText="1"/>
      <protection hidden="1"/>
    </xf>
    <xf numFmtId="0" fontId="13" fillId="4" borderId="1" xfId="0" applyFont="1" applyFill="1" applyBorder="1" applyAlignment="1" applyProtection="1">
      <alignment horizontal="left" vertical="center" wrapText="1" indent="1"/>
      <protection hidden="1"/>
    </xf>
    <xf numFmtId="0" fontId="13" fillId="4" borderId="1" xfId="0" applyFont="1" applyFill="1" applyBorder="1" applyAlignment="1" applyProtection="1">
      <alignment horizontal="right" vertical="center" wrapText="1" indent="5"/>
      <protection hidden="1"/>
    </xf>
    <xf numFmtId="0" fontId="16" fillId="0" borderId="15" xfId="0" applyFont="1" applyBorder="1" applyAlignment="1" applyProtection="1">
      <alignment horizontal="left" vertical="top" wrapText="1"/>
      <protection hidden="1"/>
    </xf>
    <xf numFmtId="0" fontId="16" fillId="0" borderId="12" xfId="0" applyFont="1" applyBorder="1" applyAlignment="1" applyProtection="1">
      <alignment horizontal="left" vertical="center" wrapText="1" indent="1"/>
      <protection hidden="1"/>
    </xf>
    <xf numFmtId="0" fontId="16" fillId="0" borderId="17" xfId="0" applyFont="1" applyBorder="1" applyAlignment="1" applyProtection="1">
      <alignment horizontal="left" vertical="top" wrapText="1"/>
      <protection hidden="1"/>
    </xf>
    <xf numFmtId="0" fontId="16" fillId="0" borderId="8" xfId="0" applyFont="1" applyBorder="1" applyAlignment="1" applyProtection="1">
      <alignment horizontal="left" vertical="center" wrapText="1" indent="1"/>
      <protection hidden="1"/>
    </xf>
    <xf numFmtId="0" fontId="16" fillId="0" borderId="5" xfId="0" applyFont="1" applyBorder="1" applyAlignment="1" applyProtection="1">
      <alignment horizontal="left" vertical="top" wrapText="1"/>
      <protection hidden="1"/>
    </xf>
    <xf numFmtId="0" fontId="16" fillId="0" borderId="10" xfId="0" applyFont="1" applyBorder="1" applyAlignment="1" applyProtection="1">
      <alignment horizontal="left" vertical="center" wrapText="1" indent="1"/>
      <protection hidden="1"/>
    </xf>
    <xf numFmtId="0" fontId="15" fillId="4" borderId="1" xfId="0" applyFont="1" applyFill="1" applyBorder="1" applyAlignment="1" applyProtection="1">
      <alignment horizontal="left" vertical="center" wrapText="1" indent="1"/>
      <protection hidden="1"/>
    </xf>
    <xf numFmtId="0" fontId="15" fillId="4" borderId="1" xfId="0" applyFont="1" applyFill="1" applyBorder="1" applyAlignment="1" applyProtection="1">
      <alignment horizontal="left" vertical="center" wrapText="1" indent="4"/>
      <protection hidden="1"/>
    </xf>
    <xf numFmtId="0" fontId="16" fillId="0" borderId="15" xfId="0" applyFont="1" applyBorder="1" applyAlignment="1" applyProtection="1">
      <alignment vertical="center" wrapText="1"/>
      <protection hidden="1"/>
    </xf>
    <xf numFmtId="0" fontId="16" fillId="0" borderId="14" xfId="0" applyFont="1" applyBorder="1" applyAlignment="1" applyProtection="1">
      <alignment horizontal="left" vertical="center" wrapText="1" indent="1"/>
      <protection hidden="1"/>
    </xf>
    <xf numFmtId="0" fontId="6" fillId="0" borderId="0" xfId="0" applyFont="1" applyAlignment="1" applyProtection="1">
      <alignment horizontal="left" indent="1"/>
      <protection hidden="1"/>
    </xf>
    <xf numFmtId="14" fontId="13" fillId="3" borderId="1" xfId="0" applyNumberFormat="1" applyFont="1" applyFill="1" applyBorder="1" applyAlignment="1" applyProtection="1">
      <alignment horizontal="center" vertical="center" wrapText="1"/>
      <protection hidden="1"/>
    </xf>
    <xf numFmtId="14" fontId="15" fillId="3" borderId="0" xfId="0" applyNumberFormat="1" applyFont="1" applyFill="1" applyAlignment="1" applyProtection="1">
      <alignment horizontal="center" vertical="center" wrapText="1"/>
      <protection hidden="1"/>
    </xf>
    <xf numFmtId="0" fontId="10" fillId="3" borderId="3" xfId="0" applyFont="1" applyFill="1" applyBorder="1" applyAlignment="1" applyProtection="1">
      <alignment horizontal="left" vertical="center" wrapText="1"/>
      <protection hidden="1"/>
    </xf>
    <xf numFmtId="0" fontId="13" fillId="3" borderId="1" xfId="0" applyFont="1" applyFill="1" applyBorder="1" applyAlignment="1" applyProtection="1">
      <alignment horizontal="right" vertical="center" wrapText="1" indent="1"/>
      <protection hidden="1"/>
    </xf>
    <xf numFmtId="0" fontId="18" fillId="0" borderId="1" xfId="0" applyFont="1" applyBorder="1" applyAlignment="1" applyProtection="1">
      <alignment vertical="center"/>
      <protection hidden="1"/>
    </xf>
    <xf numFmtId="0" fontId="18" fillId="0" borderId="3" xfId="0" applyFont="1" applyBorder="1" applyAlignment="1" applyProtection="1">
      <alignment vertical="center"/>
      <protection hidden="1"/>
    </xf>
    <xf numFmtId="0" fontId="18" fillId="0" borderId="1" xfId="0" applyFont="1" applyBorder="1" applyAlignment="1" applyProtection="1">
      <alignment vertical="center" wrapText="1"/>
      <protection hidden="1"/>
    </xf>
    <xf numFmtId="0" fontId="6" fillId="3" borderId="0" xfId="0" applyFont="1" applyFill="1"/>
    <xf numFmtId="0" fontId="6" fillId="0" borderId="0" xfId="0" applyFont="1" applyAlignment="1">
      <alignment horizontal="center"/>
    </xf>
    <xf numFmtId="0" fontId="19" fillId="0" borderId="0" xfId="3" applyFont="1" applyProtection="1">
      <protection hidden="1"/>
    </xf>
    <xf numFmtId="0" fontId="10" fillId="0" borderId="0" xfId="0" applyFont="1" applyProtection="1">
      <protection hidden="1"/>
    </xf>
    <xf numFmtId="0" fontId="17" fillId="3" borderId="1" xfId="0" applyFont="1" applyFill="1" applyBorder="1" applyAlignment="1">
      <alignment horizontal="right" vertical="center" wrapText="1" indent="2"/>
    </xf>
    <xf numFmtId="0" fontId="26" fillId="0" borderId="2" xfId="0" applyFont="1" applyBorder="1" applyAlignment="1" applyProtection="1">
      <alignment vertical="center" wrapText="1"/>
      <protection hidden="1"/>
    </xf>
    <xf numFmtId="9" fontId="16" fillId="7" borderId="2" xfId="1" applyFont="1" applyFill="1" applyBorder="1" applyAlignment="1" applyProtection="1">
      <alignment horizontal="right" vertical="center" wrapText="1" indent="2"/>
      <protection hidden="1"/>
    </xf>
    <xf numFmtId="0" fontId="69" fillId="3" borderId="1" xfId="0" applyFont="1" applyFill="1" applyBorder="1" applyAlignment="1">
      <alignment vertical="center"/>
    </xf>
    <xf numFmtId="0" fontId="70" fillId="0" borderId="1" xfId="0" applyFont="1" applyBorder="1" applyAlignment="1" applyProtection="1">
      <alignment vertical="center" wrapText="1"/>
      <protection hidden="1"/>
    </xf>
    <xf numFmtId="0" fontId="71" fillId="0" borderId="1" xfId="0" applyFont="1" applyBorder="1" applyAlignment="1" applyProtection="1">
      <alignment vertical="center" wrapText="1"/>
      <protection hidden="1"/>
    </xf>
    <xf numFmtId="0" fontId="70" fillId="0" borderId="1" xfId="0" applyFont="1" applyBorder="1" applyAlignment="1" applyProtection="1">
      <alignment horizontal="center" vertical="center" wrapText="1"/>
      <protection hidden="1"/>
    </xf>
    <xf numFmtId="0" fontId="69" fillId="3" borderId="23" xfId="0" applyFont="1" applyFill="1" applyBorder="1" applyAlignment="1">
      <alignment horizontal="left" vertical="center" wrapText="1"/>
    </xf>
    <xf numFmtId="0" fontId="69" fillId="3" borderId="23" xfId="0" applyFont="1" applyFill="1" applyBorder="1" applyAlignment="1">
      <alignment horizontal="center" vertical="center" wrapText="1"/>
    </xf>
    <xf numFmtId="0" fontId="70" fillId="0" borderId="3" xfId="0" applyFont="1" applyBorder="1" applyAlignment="1" applyProtection="1">
      <alignment vertical="center" wrapText="1"/>
      <protection hidden="1"/>
    </xf>
    <xf numFmtId="0" fontId="70" fillId="0" borderId="3" xfId="0" applyFont="1" applyBorder="1" applyAlignment="1" applyProtection="1">
      <alignment horizontal="center" vertical="center" wrapText="1"/>
      <protection hidden="1"/>
    </xf>
    <xf numFmtId="0" fontId="72" fillId="0" borderId="0" xfId="0" applyFont="1" applyAlignment="1" applyProtection="1">
      <alignment horizontal="left" vertical="center" wrapText="1" indent="1"/>
      <protection hidden="1"/>
    </xf>
    <xf numFmtId="0" fontId="72" fillId="0" borderId="0" xfId="0" applyFont="1" applyAlignment="1" applyProtection="1">
      <alignment horizontal="center" vertical="center" wrapText="1"/>
      <protection hidden="1"/>
    </xf>
    <xf numFmtId="3" fontId="72" fillId="0" borderId="0" xfId="0" applyNumberFormat="1" applyFont="1" applyAlignment="1" applyProtection="1">
      <alignment horizontal="right" vertical="center" wrapText="1" indent="2"/>
      <protection hidden="1"/>
    </xf>
    <xf numFmtId="169" fontId="52" fillId="0" borderId="0" xfId="2" applyNumberFormat="1" applyFont="1" applyAlignment="1" applyProtection="1">
      <alignment horizontal="right" vertical="center" wrapText="1" indent="2"/>
      <protection hidden="1"/>
    </xf>
    <xf numFmtId="0" fontId="70" fillId="0" borderId="0" xfId="0" applyFont="1" applyAlignment="1" applyProtection="1">
      <alignment vertical="center" wrapText="1"/>
      <protection hidden="1"/>
    </xf>
    <xf numFmtId="0" fontId="70" fillId="0" borderId="0" xfId="0" applyFont="1" applyAlignment="1" applyProtection="1">
      <alignment horizontal="center" vertical="center" wrapText="1"/>
      <protection hidden="1"/>
    </xf>
    <xf numFmtId="169" fontId="70" fillId="0" borderId="0" xfId="2" applyNumberFormat="1" applyFont="1" applyFill="1" applyAlignment="1" applyProtection="1">
      <alignment horizontal="right" vertical="center" wrapText="1" indent="2"/>
      <protection hidden="1"/>
    </xf>
    <xf numFmtId="9" fontId="70" fillId="0" borderId="0" xfId="1" applyFont="1" applyFill="1" applyAlignment="1" applyProtection="1">
      <alignment horizontal="right" vertical="center" wrapText="1" indent="2"/>
      <protection hidden="1"/>
    </xf>
    <xf numFmtId="9" fontId="70" fillId="0" borderId="0" xfId="1" applyFont="1" applyFill="1" applyBorder="1" applyAlignment="1" applyProtection="1">
      <alignment horizontal="right" vertical="center" wrapText="1" indent="2"/>
      <protection hidden="1"/>
    </xf>
    <xf numFmtId="0" fontId="70" fillId="0" borderId="2" xfId="0" applyFont="1" applyBorder="1" applyAlignment="1" applyProtection="1">
      <alignment horizontal="center" vertical="center" wrapText="1"/>
      <protection hidden="1"/>
    </xf>
    <xf numFmtId="168" fontId="16" fillId="0" borderId="24" xfId="1" applyNumberFormat="1" applyFont="1" applyFill="1" applyBorder="1" applyAlignment="1" applyProtection="1">
      <alignment horizontal="right" vertical="center" wrapText="1" indent="2"/>
      <protection hidden="1"/>
    </xf>
    <xf numFmtId="37" fontId="16" fillId="0" borderId="24" xfId="2" applyNumberFormat="1" applyFont="1" applyBorder="1" applyAlignment="1" applyProtection="1">
      <alignment horizontal="right" vertical="center" wrapText="1" indent="1"/>
      <protection hidden="1"/>
    </xf>
    <xf numFmtId="9" fontId="32" fillId="0" borderId="3" xfId="1" applyFont="1" applyBorder="1" applyAlignment="1" applyProtection="1">
      <alignment horizontal="right" vertical="center" wrapText="1" indent="2"/>
      <protection hidden="1"/>
    </xf>
    <xf numFmtId="9" fontId="32" fillId="0" borderId="0" xfId="1" applyFont="1" applyAlignment="1" applyProtection="1">
      <alignment horizontal="right" vertical="center" wrapText="1" indent="2"/>
      <protection hidden="1"/>
    </xf>
    <xf numFmtId="169" fontId="32" fillId="0" borderId="0" xfId="2" applyNumberFormat="1" applyFont="1" applyFill="1" applyAlignment="1" applyProtection="1">
      <alignment horizontal="right" vertical="center" wrapText="1" indent="2"/>
      <protection hidden="1"/>
    </xf>
    <xf numFmtId="9" fontId="70" fillId="4" borderId="1" xfId="1" applyFont="1" applyFill="1" applyBorder="1" applyAlignment="1" applyProtection="1">
      <alignment horizontal="right" vertical="center" wrapText="1" indent="2"/>
      <protection hidden="1"/>
    </xf>
    <xf numFmtId="9" fontId="74" fillId="7" borderId="0" xfId="1" applyFont="1" applyFill="1" applyBorder="1" applyAlignment="1" applyProtection="1">
      <alignment horizontal="right" vertical="center" wrapText="1" indent="2"/>
      <protection hidden="1"/>
    </xf>
    <xf numFmtId="9" fontId="74" fillId="7" borderId="3" xfId="1" applyFont="1" applyFill="1" applyBorder="1" applyAlignment="1" applyProtection="1">
      <alignment horizontal="right" vertical="center" wrapText="1" indent="2"/>
      <protection hidden="1"/>
    </xf>
    <xf numFmtId="0" fontId="30" fillId="0" borderId="3" xfId="0" applyFont="1" applyBorder="1" applyAlignment="1" applyProtection="1">
      <alignment vertical="center" wrapText="1"/>
      <protection hidden="1"/>
    </xf>
    <xf numFmtId="3" fontId="52" fillId="0" borderId="0" xfId="0" applyNumberFormat="1" applyFont="1" applyAlignment="1" applyProtection="1">
      <alignment horizontal="right" vertical="center" wrapText="1" indent="2"/>
      <protection hidden="1"/>
    </xf>
    <xf numFmtId="0" fontId="18" fillId="4" borderId="3" xfId="0" applyFont="1" applyFill="1" applyBorder="1" applyAlignment="1" applyProtection="1">
      <alignment vertical="center" wrapText="1"/>
      <protection hidden="1"/>
    </xf>
    <xf numFmtId="0" fontId="26" fillId="4" borderId="3" xfId="0" applyFont="1" applyFill="1" applyBorder="1" applyAlignment="1" applyProtection="1">
      <alignment vertical="center" wrapText="1"/>
      <protection hidden="1"/>
    </xf>
    <xf numFmtId="0" fontId="18" fillId="4" borderId="3" xfId="0" applyFont="1" applyFill="1" applyBorder="1" applyAlignment="1" applyProtection="1">
      <alignment horizontal="center" vertical="center" wrapText="1"/>
      <protection hidden="1"/>
    </xf>
    <xf numFmtId="0" fontId="73" fillId="4" borderId="1" xfId="0" applyFont="1" applyFill="1" applyBorder="1" applyAlignment="1" applyProtection="1">
      <alignment vertical="center" wrapText="1"/>
      <protection hidden="1"/>
    </xf>
    <xf numFmtId="0" fontId="32" fillId="4" borderId="1" xfId="0" applyFont="1" applyFill="1" applyBorder="1" applyAlignment="1" applyProtection="1">
      <alignment horizontal="left" vertical="center" wrapText="1"/>
      <protection hidden="1"/>
    </xf>
    <xf numFmtId="0" fontId="28" fillId="4" borderId="1" xfId="0" applyFont="1" applyFill="1" applyBorder="1" applyAlignment="1" applyProtection="1">
      <alignment vertical="center" wrapText="1"/>
      <protection hidden="1"/>
    </xf>
    <xf numFmtId="0" fontId="28" fillId="4" borderId="1" xfId="0" applyFont="1" applyFill="1" applyBorder="1" applyAlignment="1" applyProtection="1">
      <alignment wrapText="1"/>
      <protection hidden="1"/>
    </xf>
    <xf numFmtId="0" fontId="70" fillId="4" borderId="1" xfId="0" applyFont="1" applyFill="1" applyBorder="1" applyAlignment="1" applyProtection="1">
      <alignment vertical="center" wrapText="1"/>
      <protection hidden="1"/>
    </xf>
    <xf numFmtId="0" fontId="70" fillId="4" borderId="1" xfId="0" applyFont="1" applyFill="1" applyBorder="1" applyAlignment="1" applyProtection="1">
      <alignment horizontal="center" vertical="center" wrapText="1"/>
      <protection hidden="1"/>
    </xf>
    <xf numFmtId="169" fontId="70" fillId="4" borderId="1" xfId="2" applyNumberFormat="1" applyFont="1" applyFill="1" applyBorder="1" applyAlignment="1" applyProtection="1">
      <alignment horizontal="right" vertical="center" wrapText="1" indent="2"/>
      <protection hidden="1"/>
    </xf>
    <xf numFmtId="167" fontId="70" fillId="4" borderId="1" xfId="2" applyFont="1" applyFill="1" applyBorder="1" applyAlignment="1" applyProtection="1">
      <alignment horizontal="right" vertical="center" wrapText="1" indent="2"/>
      <protection hidden="1"/>
    </xf>
    <xf numFmtId="0" fontId="75" fillId="4" borderId="1" xfId="0" applyFont="1" applyFill="1" applyBorder="1" applyAlignment="1" applyProtection="1">
      <alignment vertical="center" wrapText="1"/>
      <protection hidden="1"/>
    </xf>
    <xf numFmtId="0" fontId="75" fillId="4" borderId="1" xfId="0" applyFont="1" applyFill="1" applyBorder="1" applyAlignment="1" applyProtection="1">
      <alignment wrapText="1"/>
      <protection hidden="1"/>
    </xf>
    <xf numFmtId="0" fontId="77" fillId="0" borderId="0" xfId="0" applyFont="1" applyAlignment="1" applyProtection="1">
      <alignment vertical="center" wrapText="1"/>
      <protection hidden="1"/>
    </xf>
    <xf numFmtId="3" fontId="77" fillId="0" borderId="0" xfId="0" applyNumberFormat="1" applyFont="1" applyAlignment="1" applyProtection="1">
      <alignment horizontal="center" vertical="center" wrapText="1"/>
      <protection hidden="1"/>
    </xf>
    <xf numFmtId="169" fontId="77" fillId="0" borderId="0" xfId="2" applyNumberFormat="1" applyFont="1" applyBorder="1" applyAlignment="1" applyProtection="1">
      <alignment horizontal="right" vertical="center" wrapText="1" indent="2"/>
      <protection hidden="1"/>
    </xf>
    <xf numFmtId="9" fontId="77" fillId="0" borderId="0" xfId="1" applyFont="1" applyAlignment="1" applyProtection="1">
      <alignment horizontal="right" vertical="center" indent="2"/>
      <protection hidden="1"/>
    </xf>
    <xf numFmtId="169" fontId="32" fillId="0" borderId="3" xfId="2" applyNumberFormat="1" applyFont="1" applyFill="1" applyBorder="1" applyAlignment="1" applyProtection="1">
      <alignment horizontal="right" vertical="center" wrapText="1" indent="2"/>
      <protection hidden="1"/>
    </xf>
    <xf numFmtId="169" fontId="18" fillId="0" borderId="0" xfId="2" applyNumberFormat="1" applyFont="1" applyAlignment="1" applyProtection="1">
      <alignment horizontal="right" vertical="center" wrapText="1" indent="2"/>
      <protection hidden="1"/>
    </xf>
    <xf numFmtId="0" fontId="16" fillId="0" borderId="26" xfId="0" applyFont="1" applyBorder="1" applyAlignment="1" applyProtection="1">
      <alignment vertical="center" wrapText="1"/>
      <protection hidden="1"/>
    </xf>
    <xf numFmtId="0" fontId="16" fillId="0" borderId="27" xfId="0" applyFont="1" applyBorder="1" applyAlignment="1" applyProtection="1">
      <alignment vertical="center" wrapText="1"/>
      <protection hidden="1"/>
    </xf>
    <xf numFmtId="0" fontId="77" fillId="0" borderId="0" xfId="0" applyFont="1" applyAlignment="1" applyProtection="1">
      <alignment horizontal="left" vertical="center" wrapText="1"/>
      <protection hidden="1"/>
    </xf>
    <xf numFmtId="9" fontId="16" fillId="3" borderId="27" xfId="1" applyFont="1" applyFill="1" applyBorder="1" applyAlignment="1" applyProtection="1">
      <alignment horizontal="right" vertical="center" wrapText="1" indent="2"/>
      <protection hidden="1"/>
    </xf>
    <xf numFmtId="0" fontId="80" fillId="0" borderId="0" xfId="0" applyFont="1" applyProtection="1">
      <protection hidden="1"/>
    </xf>
    <xf numFmtId="0" fontId="80" fillId="0" borderId="0" xfId="0" applyFont="1"/>
    <xf numFmtId="0" fontId="16" fillId="0" borderId="1" xfId="0" applyFont="1" applyBorder="1" applyAlignment="1" applyProtection="1">
      <alignment vertical="center" wrapText="1"/>
      <protection hidden="1"/>
    </xf>
    <xf numFmtId="9" fontId="16" fillId="0" borderId="1" xfId="1" applyFont="1" applyFill="1" applyBorder="1" applyAlignment="1" applyProtection="1">
      <alignment horizontal="right" vertical="center" wrapText="1" indent="2"/>
      <protection hidden="1"/>
    </xf>
    <xf numFmtId="3" fontId="77" fillId="0" borderId="0" xfId="0" applyNumberFormat="1" applyFont="1" applyAlignment="1" applyProtection="1">
      <alignment horizontal="right" vertical="center" wrapText="1" indent="2"/>
      <protection hidden="1"/>
    </xf>
    <xf numFmtId="0" fontId="44" fillId="0" borderId="1" xfId="0" applyFont="1" applyBorder="1" applyAlignment="1" applyProtection="1">
      <alignment vertical="center" wrapText="1"/>
      <protection hidden="1"/>
    </xf>
    <xf numFmtId="0" fontId="16" fillId="0" borderId="1" xfId="0" applyFont="1" applyBorder="1" applyAlignment="1" applyProtection="1">
      <alignment horizontal="left" vertical="center" wrapText="1"/>
      <protection hidden="1"/>
    </xf>
    <xf numFmtId="3" fontId="16" fillId="0" borderId="1" xfId="0" applyNumberFormat="1" applyFont="1" applyBorder="1" applyAlignment="1" applyProtection="1">
      <alignment horizontal="center" vertical="center" wrapText="1"/>
      <protection hidden="1"/>
    </xf>
    <xf numFmtId="9" fontId="16" fillId="0" borderId="1" xfId="1" applyFont="1" applyBorder="1" applyAlignment="1" applyProtection="1">
      <alignment horizontal="right" vertical="center" indent="2"/>
      <protection hidden="1"/>
    </xf>
    <xf numFmtId="0" fontId="16" fillId="7" borderId="1" xfId="0" applyFont="1" applyFill="1" applyBorder="1" applyAlignment="1" applyProtection="1">
      <alignment horizontal="right" vertical="center" indent="2"/>
      <protection hidden="1"/>
    </xf>
    <xf numFmtId="169" fontId="32" fillId="0" borderId="29" xfId="2" applyNumberFormat="1" applyFont="1" applyFill="1" applyBorder="1" applyAlignment="1" applyProtection="1">
      <alignment horizontal="right" vertical="center" wrapText="1" indent="2"/>
      <protection hidden="1"/>
    </xf>
    <xf numFmtId="0" fontId="81" fillId="3" borderId="0" xfId="0" applyFont="1" applyFill="1" applyAlignment="1" applyProtection="1">
      <alignment vertical="center" wrapText="1"/>
      <protection hidden="1"/>
    </xf>
    <xf numFmtId="0" fontId="82" fillId="3" borderId="0" xfId="0" applyFont="1" applyFill="1" applyAlignment="1" applyProtection="1">
      <alignment horizontal="left" vertical="center" wrapText="1"/>
      <protection hidden="1"/>
    </xf>
    <xf numFmtId="0" fontId="81" fillId="3" borderId="0" xfId="0" applyFont="1" applyFill="1" applyAlignment="1" applyProtection="1">
      <alignment horizontal="center" vertical="center" wrapText="1"/>
      <protection hidden="1"/>
    </xf>
    <xf numFmtId="0" fontId="74" fillId="0" borderId="3" xfId="0" applyFont="1" applyBorder="1" applyAlignment="1" applyProtection="1">
      <alignment vertical="center"/>
      <protection hidden="1"/>
    </xf>
    <xf numFmtId="0" fontId="82" fillId="0" borderId="3" xfId="0" applyFont="1" applyBorder="1" applyAlignment="1" applyProtection="1">
      <alignment horizontal="left" vertical="center"/>
      <protection hidden="1"/>
    </xf>
    <xf numFmtId="0" fontId="81" fillId="3" borderId="3" xfId="0" applyFont="1" applyFill="1" applyBorder="1" applyAlignment="1" applyProtection="1">
      <alignment horizontal="center" vertical="center" wrapText="1"/>
      <protection hidden="1"/>
    </xf>
    <xf numFmtId="0" fontId="0" fillId="8" borderId="0" xfId="0" applyFill="1"/>
    <xf numFmtId="0" fontId="32" fillId="3" borderId="1" xfId="0" applyFont="1" applyFill="1" applyBorder="1" applyAlignment="1" applyProtection="1">
      <alignment horizontal="left" vertical="center"/>
      <protection hidden="1"/>
    </xf>
    <xf numFmtId="0" fontId="17" fillId="3" borderId="1" xfId="0" applyFont="1" applyFill="1" applyBorder="1" applyAlignment="1" applyProtection="1">
      <alignment horizontal="center" vertical="center"/>
      <protection hidden="1"/>
    </xf>
    <xf numFmtId="0" fontId="44" fillId="3" borderId="1" xfId="0" applyFont="1" applyFill="1" applyBorder="1" applyAlignment="1" applyProtection="1">
      <alignment horizontal="left" vertical="center" wrapText="1"/>
      <protection hidden="1"/>
    </xf>
    <xf numFmtId="0" fontId="16" fillId="3" borderId="1" xfId="0" applyFont="1" applyFill="1" applyBorder="1" applyAlignment="1" applyProtection="1">
      <alignment horizontal="center" vertical="center" wrapText="1"/>
      <protection hidden="1"/>
    </xf>
    <xf numFmtId="0" fontId="16" fillId="7" borderId="1" xfId="0" applyFont="1" applyFill="1" applyBorder="1" applyAlignment="1" applyProtection="1">
      <alignment horizontal="right" vertical="center" wrapText="1" indent="2"/>
      <protection hidden="1"/>
    </xf>
    <xf numFmtId="0" fontId="34" fillId="0" borderId="58" xfId="0" applyFont="1" applyBorder="1" applyAlignment="1" applyProtection="1">
      <alignment horizontal="left" vertical="center" wrapText="1"/>
      <protection hidden="1"/>
    </xf>
    <xf numFmtId="0" fontId="34" fillId="0" borderId="3" xfId="0" applyFont="1" applyBorder="1" applyAlignment="1" applyProtection="1">
      <alignment horizontal="left" vertical="center" wrapText="1"/>
      <protection hidden="1"/>
    </xf>
    <xf numFmtId="0" fontId="32" fillId="3" borderId="27" xfId="0" applyFont="1" applyFill="1" applyBorder="1" applyAlignment="1" applyProtection="1">
      <alignment horizontal="center" vertical="center" wrapText="1"/>
      <protection hidden="1"/>
    </xf>
    <xf numFmtId="9" fontId="32" fillId="3" borderId="27" xfId="1" applyFont="1" applyFill="1" applyBorder="1" applyAlignment="1" applyProtection="1">
      <alignment horizontal="right" vertical="center" wrapText="1" indent="2"/>
      <protection hidden="1"/>
    </xf>
    <xf numFmtId="0" fontId="32" fillId="7" borderId="27" xfId="0" applyFont="1" applyFill="1" applyBorder="1" applyAlignment="1" applyProtection="1">
      <alignment horizontal="right" vertical="center" wrapText="1" indent="2"/>
      <protection hidden="1"/>
    </xf>
    <xf numFmtId="0" fontId="32" fillId="3" borderId="24" xfId="0" applyFont="1" applyFill="1" applyBorder="1" applyAlignment="1" applyProtection="1">
      <alignment horizontal="center" vertical="center" wrapText="1"/>
      <protection hidden="1"/>
    </xf>
    <xf numFmtId="0" fontId="32" fillId="3" borderId="24" xfId="0" applyFont="1" applyFill="1" applyBorder="1" applyAlignment="1" applyProtection="1">
      <alignment horizontal="right" vertical="center" wrapText="1" indent="2"/>
      <protection hidden="1"/>
    </xf>
    <xf numFmtId="169" fontId="32" fillId="3" borderId="24" xfId="2" applyNumberFormat="1" applyFont="1" applyFill="1" applyBorder="1" applyAlignment="1" applyProtection="1">
      <alignment horizontal="right" vertical="center" wrapText="1" indent="2"/>
      <protection hidden="1"/>
    </xf>
    <xf numFmtId="9" fontId="32" fillId="3" borderId="24" xfId="1" applyFont="1" applyFill="1" applyBorder="1" applyAlignment="1" applyProtection="1">
      <alignment horizontal="right" vertical="center" wrapText="1" indent="2"/>
      <protection hidden="1"/>
    </xf>
    <xf numFmtId="0" fontId="34" fillId="0" borderId="0" xfId="0" applyFont="1" applyProtection="1">
      <protection hidden="1"/>
    </xf>
    <xf numFmtId="3" fontId="18" fillId="0" borderId="0" xfId="0" applyNumberFormat="1" applyFont="1" applyAlignment="1" applyProtection="1">
      <alignment horizontal="center" vertical="center" wrapText="1"/>
      <protection hidden="1"/>
    </xf>
    <xf numFmtId="9" fontId="18" fillId="0" borderId="0" xfId="1" applyFont="1" applyBorder="1" applyAlignment="1" applyProtection="1">
      <alignment horizontal="right" vertical="center" indent="2"/>
      <protection hidden="1"/>
    </xf>
    <xf numFmtId="0" fontId="18" fillId="7" borderId="0" xfId="0" applyFont="1" applyFill="1" applyAlignment="1" applyProtection="1">
      <alignment horizontal="right" vertical="center" indent="2"/>
      <protection hidden="1"/>
    </xf>
    <xf numFmtId="9" fontId="0" fillId="7" borderId="1" xfId="1" applyFont="1" applyFill="1" applyBorder="1" applyAlignment="1" applyProtection="1">
      <alignment horizontal="right" vertical="center" indent="2"/>
      <protection hidden="1"/>
    </xf>
    <xf numFmtId="3" fontId="70" fillId="0" borderId="3" xfId="0" applyNumberFormat="1" applyFont="1" applyBorder="1" applyAlignment="1" applyProtection="1">
      <alignment horizontal="center" vertical="center" wrapText="1"/>
      <protection hidden="1"/>
    </xf>
    <xf numFmtId="169" fontId="70" fillId="0" borderId="3" xfId="2" applyNumberFormat="1" applyFont="1" applyFill="1" applyBorder="1" applyAlignment="1" applyProtection="1">
      <alignment horizontal="right" vertical="center" wrapText="1" indent="2"/>
      <protection hidden="1"/>
    </xf>
    <xf numFmtId="9" fontId="70" fillId="0" borderId="3" xfId="1" applyFont="1" applyFill="1" applyBorder="1" applyAlignment="1" applyProtection="1">
      <alignment horizontal="right" vertical="center" indent="2"/>
      <protection hidden="1"/>
    </xf>
    <xf numFmtId="169" fontId="16" fillId="0" borderId="29" xfId="2" applyNumberFormat="1" applyFont="1" applyFill="1" applyBorder="1" applyAlignment="1" applyProtection="1">
      <alignment horizontal="right" vertical="center" wrapText="1" indent="2"/>
      <protection hidden="1"/>
    </xf>
    <xf numFmtId="0" fontId="16" fillId="0" borderId="59" xfId="0" applyFont="1" applyBorder="1" applyAlignment="1" applyProtection="1">
      <alignment vertical="center" wrapText="1"/>
      <protection hidden="1"/>
    </xf>
    <xf numFmtId="0" fontId="44" fillId="0" borderId="59" xfId="0" applyFont="1" applyBorder="1" applyAlignment="1" applyProtection="1">
      <alignment vertical="center" wrapText="1"/>
      <protection hidden="1"/>
    </xf>
    <xf numFmtId="0" fontId="16" fillId="0" borderId="59" xfId="0" applyFont="1" applyBorder="1" applyAlignment="1" applyProtection="1">
      <alignment horizontal="center" vertical="center" wrapText="1"/>
      <protection hidden="1"/>
    </xf>
    <xf numFmtId="168" fontId="16" fillId="0" borderId="59" xfId="1" applyNumberFormat="1" applyFont="1" applyBorder="1" applyAlignment="1" applyProtection="1">
      <alignment horizontal="right" vertical="center" wrapText="1" indent="2"/>
      <protection hidden="1"/>
    </xf>
    <xf numFmtId="9" fontId="16" fillId="0" borderId="59" xfId="1" applyFont="1" applyBorder="1" applyAlignment="1" applyProtection="1">
      <alignment horizontal="right" vertical="center" wrapText="1" indent="2"/>
      <protection hidden="1"/>
    </xf>
    <xf numFmtId="0" fontId="16" fillId="7" borderId="59" xfId="0" applyFont="1" applyFill="1" applyBorder="1" applyAlignment="1" applyProtection="1">
      <alignment horizontal="right" vertical="center" wrapText="1" indent="2"/>
      <protection hidden="1"/>
    </xf>
    <xf numFmtId="0" fontId="44" fillId="0" borderId="24" xfId="0" applyFont="1" applyBorder="1" applyAlignment="1" applyProtection="1">
      <alignment vertical="center"/>
      <protection hidden="1"/>
    </xf>
    <xf numFmtId="0" fontId="16" fillId="0" borderId="24" xfId="0" applyFont="1" applyBorder="1" applyAlignment="1" applyProtection="1">
      <alignment horizontal="center" vertical="center"/>
      <protection hidden="1"/>
    </xf>
    <xf numFmtId="0" fontId="16" fillId="7" borderId="24" xfId="0" applyFont="1" applyFill="1" applyBorder="1" applyAlignment="1" applyProtection="1">
      <alignment horizontal="right" vertical="center" wrapText="1"/>
      <protection hidden="1"/>
    </xf>
    <xf numFmtId="0" fontId="16" fillId="0" borderId="27" xfId="0" applyFont="1" applyBorder="1" applyAlignment="1" applyProtection="1">
      <alignment horizontal="right" vertical="center" wrapText="1"/>
      <protection hidden="1"/>
    </xf>
    <xf numFmtId="0" fontId="16" fillId="0" borderId="27" xfId="0" applyFont="1" applyBorder="1" applyAlignment="1" applyProtection="1">
      <alignment horizontal="left" vertical="center" wrapText="1"/>
      <protection hidden="1"/>
    </xf>
    <xf numFmtId="0" fontId="44" fillId="0" borderId="27" xfId="0" applyFont="1" applyBorder="1" applyAlignment="1" applyProtection="1">
      <alignment vertical="center"/>
      <protection hidden="1"/>
    </xf>
    <xf numFmtId="0" fontId="16" fillId="0" borderId="27" xfId="0" applyFont="1" applyBorder="1" applyAlignment="1" applyProtection="1">
      <alignment horizontal="center" vertical="center"/>
      <protection hidden="1"/>
    </xf>
    <xf numFmtId="0" fontId="16" fillId="7" borderId="27" xfId="0" applyFont="1" applyFill="1" applyBorder="1" applyAlignment="1" applyProtection="1">
      <alignment horizontal="right" vertical="center" wrapText="1"/>
      <protection hidden="1"/>
    </xf>
    <xf numFmtId="2" fontId="16" fillId="0" borderId="0" xfId="0" applyNumberFormat="1" applyFont="1" applyAlignment="1" applyProtection="1">
      <alignment horizontal="right" vertical="center" wrapText="1" indent="2"/>
      <protection hidden="1"/>
    </xf>
    <xf numFmtId="2" fontId="16" fillId="0" borderId="50" xfId="0" applyNumberFormat="1" applyFont="1" applyBorder="1" applyAlignment="1" applyProtection="1">
      <alignment horizontal="right" vertical="center" wrapText="1" indent="2"/>
      <protection hidden="1"/>
    </xf>
    <xf numFmtId="2" fontId="16" fillId="0" borderId="51" xfId="0" applyNumberFormat="1" applyFont="1" applyBorder="1" applyAlignment="1" applyProtection="1">
      <alignment horizontal="right" vertical="center" wrapText="1" indent="2"/>
      <protection hidden="1"/>
    </xf>
    <xf numFmtId="2" fontId="16" fillId="0" borderId="55" xfId="0" applyNumberFormat="1" applyFont="1" applyBorder="1" applyAlignment="1" applyProtection="1">
      <alignment horizontal="right" vertical="center" wrapText="1" indent="2"/>
      <protection hidden="1"/>
    </xf>
    <xf numFmtId="2" fontId="16" fillId="0" borderId="54" xfId="0" applyNumberFormat="1" applyFont="1" applyBorder="1" applyAlignment="1" applyProtection="1">
      <alignment horizontal="right" vertical="center" wrapText="1" indent="2"/>
      <protection hidden="1"/>
    </xf>
    <xf numFmtId="10" fontId="16" fillId="0" borderId="1" xfId="1" applyNumberFormat="1" applyFont="1" applyBorder="1" applyAlignment="1" applyProtection="1">
      <alignment horizontal="right" vertical="center" wrapText="1" indent="2"/>
      <protection hidden="1"/>
    </xf>
    <xf numFmtId="9" fontId="83" fillId="3" borderId="2" xfId="1" applyFont="1" applyFill="1" applyBorder="1" applyAlignment="1" applyProtection="1">
      <alignment horizontal="right" vertical="center" wrapText="1" indent="2"/>
      <protection hidden="1"/>
    </xf>
    <xf numFmtId="168" fontId="16" fillId="0" borderId="1" xfId="1" applyNumberFormat="1" applyFont="1" applyFill="1" applyBorder="1" applyAlignment="1" applyProtection="1">
      <alignment horizontal="right" vertical="center" wrapText="1" indent="2"/>
      <protection hidden="1"/>
    </xf>
    <xf numFmtId="0" fontId="16" fillId="3" borderId="0" xfId="0" applyFont="1" applyFill="1" applyAlignment="1" applyProtection="1">
      <alignment horizontal="left" vertical="center" wrapText="1"/>
      <protection hidden="1"/>
    </xf>
    <xf numFmtId="0" fontId="41" fillId="0" borderId="0" xfId="0" applyFont="1" applyAlignment="1" applyProtection="1">
      <alignment horizontal="right" vertical="center"/>
      <protection hidden="1"/>
    </xf>
    <xf numFmtId="9" fontId="16" fillId="0" borderId="24" xfId="1" applyFont="1" applyFill="1" applyBorder="1" applyAlignment="1" applyProtection="1">
      <alignment horizontal="right" vertical="center" wrapText="1" indent="2"/>
      <protection hidden="1"/>
    </xf>
    <xf numFmtId="0" fontId="0" fillId="0" borderId="1" xfId="0" applyBorder="1" applyAlignment="1" applyProtection="1">
      <alignment vertical="center" wrapText="1"/>
      <protection hidden="1"/>
    </xf>
    <xf numFmtId="168" fontId="32" fillId="3" borderId="3" xfId="1" applyNumberFormat="1" applyFont="1" applyFill="1" applyBorder="1" applyAlignment="1" applyProtection="1">
      <alignment horizontal="right" vertical="center" wrapText="1"/>
      <protection hidden="1"/>
    </xf>
    <xf numFmtId="0" fontId="16" fillId="0" borderId="2" xfId="0" applyFont="1" applyBorder="1" applyProtection="1">
      <protection hidden="1"/>
    </xf>
    <xf numFmtId="0" fontId="32" fillId="0" borderId="0" xfId="0" applyFont="1" applyProtection="1">
      <protection hidden="1"/>
    </xf>
    <xf numFmtId="169" fontId="16" fillId="0" borderId="0" xfId="2" applyNumberFormat="1" applyFont="1" applyFill="1" applyAlignment="1" applyProtection="1">
      <alignment horizontal="right" vertical="center" indent="2"/>
      <protection hidden="1"/>
    </xf>
    <xf numFmtId="0" fontId="16" fillId="0" borderId="3" xfId="0" applyFont="1" applyBorder="1" applyAlignment="1" applyProtection="1">
      <alignment horizontal="center" vertical="center"/>
      <protection hidden="1"/>
    </xf>
    <xf numFmtId="167" fontId="16" fillId="0" borderId="3" xfId="2" applyFont="1" applyFill="1" applyBorder="1" applyAlignment="1" applyProtection="1">
      <alignment horizontal="right" vertical="center" indent="2"/>
      <protection hidden="1"/>
    </xf>
    <xf numFmtId="9" fontId="16" fillId="0" borderId="3" xfId="1" applyFont="1" applyFill="1" applyBorder="1" applyAlignment="1" applyProtection="1">
      <alignment horizontal="right" vertical="center" indent="2"/>
      <protection hidden="1"/>
    </xf>
    <xf numFmtId="0" fontId="17" fillId="7" borderId="3" xfId="0" applyFont="1" applyFill="1" applyBorder="1" applyAlignment="1" applyProtection="1">
      <alignment horizontal="right" vertical="center" wrapText="1" indent="2"/>
      <protection hidden="1"/>
    </xf>
    <xf numFmtId="0" fontId="60" fillId="0" borderId="0" xfId="0" applyFont="1" applyAlignment="1" applyProtection="1">
      <alignment horizontal="center" vertical="center" wrapText="1"/>
      <protection hidden="1"/>
    </xf>
    <xf numFmtId="0" fontId="58" fillId="0" borderId="0" xfId="0" applyFont="1" applyAlignment="1" applyProtection="1">
      <alignment vertical="center" wrapText="1"/>
      <protection hidden="1"/>
    </xf>
    <xf numFmtId="0" fontId="58" fillId="0" borderId="0" xfId="0" applyFont="1" applyAlignment="1" applyProtection="1">
      <alignment horizontal="center" vertical="center" wrapText="1"/>
      <protection hidden="1"/>
    </xf>
    <xf numFmtId="179" fontId="58" fillId="0" borderId="0" xfId="2" applyNumberFormat="1" applyFont="1" applyFill="1" applyAlignment="1" applyProtection="1">
      <alignment horizontal="right" vertical="center" wrapText="1" indent="2"/>
      <protection hidden="1"/>
    </xf>
    <xf numFmtId="9" fontId="58" fillId="0" borderId="0" xfId="1" applyFont="1" applyFill="1" applyAlignment="1" applyProtection="1">
      <alignment horizontal="right" vertical="center" wrapText="1" indent="2"/>
      <protection hidden="1"/>
    </xf>
    <xf numFmtId="0" fontId="0" fillId="0" borderId="30" xfId="0" applyBorder="1" applyAlignment="1" applyProtection="1">
      <alignment vertical="top" wrapText="1"/>
      <protection hidden="1"/>
    </xf>
    <xf numFmtId="0" fontId="60" fillId="0" borderId="30" xfId="0" applyFont="1" applyBorder="1" applyAlignment="1" applyProtection="1">
      <alignment horizontal="center" vertical="center" wrapText="1"/>
      <protection hidden="1"/>
    </xf>
    <xf numFmtId="0" fontId="59" fillId="0" borderId="30" xfId="0" applyFont="1" applyBorder="1" applyAlignment="1" applyProtection="1">
      <alignment vertical="center" wrapText="1"/>
      <protection hidden="1"/>
    </xf>
    <xf numFmtId="0" fontId="58" fillId="0" borderId="30" xfId="0" applyFont="1" applyBorder="1" applyAlignment="1" applyProtection="1">
      <alignment horizontal="center" vertical="center" wrapText="1"/>
      <protection hidden="1"/>
    </xf>
    <xf numFmtId="179" fontId="59" fillId="0" borderId="30" xfId="2" applyNumberFormat="1" applyFont="1" applyFill="1" applyBorder="1" applyAlignment="1" applyProtection="1">
      <alignment horizontal="right" vertical="center" wrapText="1" indent="2"/>
      <protection hidden="1"/>
    </xf>
    <xf numFmtId="9" fontId="58" fillId="0" borderId="30" xfId="1" applyFont="1" applyFill="1" applyBorder="1" applyAlignment="1" applyProtection="1">
      <alignment horizontal="right" vertical="center" wrapText="1" indent="2"/>
      <protection hidden="1"/>
    </xf>
    <xf numFmtId="170" fontId="70" fillId="4" borderId="1" xfId="2" applyNumberFormat="1" applyFont="1" applyFill="1" applyBorder="1" applyAlignment="1" applyProtection="1">
      <alignment horizontal="right" vertical="center" wrapText="1" indent="2"/>
      <protection hidden="1"/>
    </xf>
    <xf numFmtId="0" fontId="85" fillId="0" borderId="0" xfId="0" applyFont="1"/>
    <xf numFmtId="0" fontId="86" fillId="0" borderId="0" xfId="0" applyFont="1"/>
    <xf numFmtId="0" fontId="89" fillId="0" borderId="21" xfId="3" applyFont="1" applyBorder="1" applyAlignment="1" applyProtection="1">
      <alignment horizontal="left" vertical="center" indent="3"/>
      <protection hidden="1"/>
    </xf>
    <xf numFmtId="0" fontId="89" fillId="3" borderId="21" xfId="3" applyFont="1" applyFill="1" applyBorder="1" applyAlignment="1" applyProtection="1">
      <alignment horizontal="left" vertical="center"/>
      <protection hidden="1"/>
    </xf>
    <xf numFmtId="9" fontId="16" fillId="0" borderId="0" xfId="1" applyFont="1" applyAlignment="1" applyProtection="1">
      <alignment horizontal="right" vertical="center" wrapText="1" indent="5"/>
      <protection hidden="1"/>
    </xf>
    <xf numFmtId="0" fontId="13" fillId="0" borderId="1" xfId="0" applyFont="1" applyBorder="1" applyAlignment="1" applyProtection="1">
      <alignment horizontal="right" vertical="center" wrapText="1" indent="1"/>
      <protection hidden="1"/>
    </xf>
    <xf numFmtId="0" fontId="17" fillId="0" borderId="1" xfId="0" applyFont="1" applyBorder="1" applyAlignment="1" applyProtection="1">
      <alignment horizontal="right" vertical="center" wrapText="1" indent="2"/>
      <protection hidden="1"/>
    </xf>
    <xf numFmtId="0" fontId="0" fillId="0" borderId="60" xfId="0" applyBorder="1"/>
    <xf numFmtId="0" fontId="68" fillId="0" borderId="60" xfId="0" applyFont="1" applyBorder="1" applyAlignment="1">
      <alignment vertical="center"/>
    </xf>
    <xf numFmtId="0" fontId="79" fillId="0" borderId="60" xfId="0" applyFont="1" applyBorder="1"/>
    <xf numFmtId="0" fontId="0" fillId="0" borderId="61" xfId="0" applyBorder="1"/>
    <xf numFmtId="0" fontId="68" fillId="0" borderId="61" xfId="0" applyFont="1" applyBorder="1" applyAlignment="1">
      <alignment vertical="center"/>
    </xf>
    <xf numFmtId="2" fontId="58" fillId="0" borderId="24" xfId="2" applyNumberFormat="1" applyFont="1" applyBorder="1" applyAlignment="1">
      <alignment horizontal="right" vertical="center" wrapText="1" indent="2"/>
    </xf>
    <xf numFmtId="2" fontId="58" fillId="0" borderId="24" xfId="1" applyNumberFormat="1" applyFont="1" applyBorder="1" applyAlignment="1">
      <alignment horizontal="right" vertical="center" wrapText="1" indent="2"/>
    </xf>
    <xf numFmtId="2" fontId="58" fillId="0" borderId="0" xfId="0" applyNumberFormat="1" applyFont="1" applyAlignment="1">
      <alignment horizontal="right" indent="5"/>
    </xf>
    <xf numFmtId="2" fontId="16" fillId="0" borderId="0" xfId="0" applyNumberFormat="1" applyFont="1" applyAlignment="1">
      <alignment horizontal="right" indent="5"/>
    </xf>
    <xf numFmtId="2" fontId="58" fillId="0" borderId="24" xfId="1" applyNumberFormat="1" applyFont="1" applyBorder="1" applyAlignment="1" applyProtection="1">
      <alignment horizontal="right" vertical="center" wrapText="1" indent="2"/>
      <protection hidden="1"/>
    </xf>
    <xf numFmtId="2" fontId="58" fillId="7" borderId="24" xfId="0" applyNumberFormat="1" applyFont="1" applyFill="1" applyBorder="1" applyAlignment="1" applyProtection="1">
      <alignment horizontal="right" vertical="center" wrapText="1" indent="2"/>
      <protection hidden="1"/>
    </xf>
    <xf numFmtId="2" fontId="58" fillId="0" borderId="0" xfId="0" applyNumberFormat="1" applyFont="1"/>
    <xf numFmtId="2" fontId="0" fillId="0" borderId="0" xfId="0" applyNumberFormat="1"/>
    <xf numFmtId="2" fontId="16" fillId="0" borderId="0" xfId="0" applyNumberFormat="1" applyFont="1"/>
    <xf numFmtId="2" fontId="17" fillId="3" borderId="1" xfId="0" applyNumberFormat="1" applyFont="1" applyFill="1" applyBorder="1" applyAlignment="1">
      <alignment horizontal="right" vertical="center" wrapText="1" indent="2"/>
    </xf>
    <xf numFmtId="0" fontId="16" fillId="0" borderId="62" xfId="0" applyFont="1" applyBorder="1" applyAlignment="1" applyProtection="1">
      <alignment horizontal="center" vertical="center"/>
      <protection hidden="1"/>
    </xf>
    <xf numFmtId="2" fontId="16" fillId="0" borderId="0" xfId="1" applyNumberFormat="1" applyFont="1" applyAlignment="1" applyProtection="1">
      <alignment horizontal="right" vertical="center" indent="2"/>
      <protection hidden="1"/>
    </xf>
    <xf numFmtId="0" fontId="18" fillId="0" borderId="3" xfId="0" applyFont="1" applyBorder="1" applyAlignment="1" applyProtection="1">
      <alignment horizontal="left" vertical="center" wrapText="1"/>
      <protection hidden="1"/>
    </xf>
    <xf numFmtId="9" fontId="16" fillId="0" borderId="28" xfId="1" applyFont="1" applyFill="1" applyBorder="1" applyAlignment="1" applyProtection="1">
      <alignment horizontal="right" vertical="center" wrapText="1" indent="2"/>
      <protection hidden="1"/>
    </xf>
    <xf numFmtId="9" fontId="16" fillId="0" borderId="29" xfId="1" applyFont="1" applyFill="1" applyBorder="1" applyAlignment="1" applyProtection="1">
      <alignment horizontal="right" vertical="center" wrapText="1" indent="2"/>
      <protection hidden="1"/>
    </xf>
    <xf numFmtId="9" fontId="16" fillId="0" borderId="23" xfId="1" applyFont="1" applyFill="1" applyBorder="1" applyAlignment="1" applyProtection="1">
      <alignment horizontal="right" vertical="center" wrapText="1" indent="2"/>
      <protection hidden="1"/>
    </xf>
    <xf numFmtId="9" fontId="16" fillId="0" borderId="22" xfId="1" applyFont="1" applyFill="1" applyBorder="1" applyAlignment="1" applyProtection="1">
      <alignment horizontal="right" vertical="center" wrapText="1" indent="2"/>
      <protection hidden="1"/>
    </xf>
    <xf numFmtId="9" fontId="16" fillId="3" borderId="28" xfId="1" applyFont="1" applyFill="1" applyBorder="1" applyAlignment="1" applyProtection="1">
      <alignment horizontal="right" vertical="center" wrapText="1" indent="2"/>
      <protection hidden="1"/>
    </xf>
    <xf numFmtId="9" fontId="16" fillId="3" borderId="29" xfId="1" applyFont="1" applyFill="1" applyBorder="1" applyAlignment="1" applyProtection="1">
      <alignment horizontal="right" vertical="center" wrapText="1" indent="2"/>
      <protection hidden="1"/>
    </xf>
    <xf numFmtId="9" fontId="16" fillId="3" borderId="3" xfId="1" applyFont="1" applyFill="1" applyBorder="1" applyAlignment="1" applyProtection="1">
      <alignment horizontal="right" vertical="center" wrapText="1" indent="2"/>
      <protection hidden="1"/>
    </xf>
    <xf numFmtId="9" fontId="16" fillId="0" borderId="63" xfId="1" applyFont="1" applyBorder="1" applyAlignment="1" applyProtection="1">
      <alignment horizontal="right" vertical="center" wrapText="1" indent="2"/>
      <protection hidden="1"/>
    </xf>
    <xf numFmtId="0" fontId="32" fillId="3" borderId="22" xfId="0" applyFont="1" applyFill="1" applyBorder="1" applyAlignment="1" applyProtection="1">
      <alignment vertical="center" wrapText="1"/>
      <protection hidden="1"/>
    </xf>
    <xf numFmtId="0" fontId="32" fillId="3" borderId="23" xfId="0" applyFont="1" applyFill="1" applyBorder="1" applyAlignment="1" applyProtection="1">
      <alignment vertical="center" wrapText="1"/>
      <protection hidden="1"/>
    </xf>
    <xf numFmtId="9" fontId="32" fillId="0" borderId="63" xfId="1" applyFont="1" applyBorder="1" applyAlignment="1" applyProtection="1">
      <alignment horizontal="right" vertical="center" wrapText="1" indent="2"/>
      <protection hidden="1"/>
    </xf>
    <xf numFmtId="169" fontId="16" fillId="0" borderId="3" xfId="2" applyNumberFormat="1" applyFont="1" applyFill="1" applyBorder="1" applyAlignment="1" applyProtection="1">
      <alignment horizontal="right" vertical="center" wrapText="1" indent="2"/>
      <protection hidden="1"/>
    </xf>
    <xf numFmtId="0" fontId="17" fillId="7" borderId="1" xfId="0" applyFont="1" applyFill="1" applyBorder="1" applyAlignment="1" applyProtection="1">
      <alignment horizontal="right" vertical="center" wrapText="1"/>
      <protection hidden="1"/>
    </xf>
    <xf numFmtId="9" fontId="32" fillId="7" borderId="26" xfId="1" applyFont="1" applyFill="1" applyBorder="1" applyAlignment="1" applyProtection="1">
      <alignment horizontal="right" vertical="center" wrapText="1"/>
      <protection hidden="1"/>
    </xf>
    <xf numFmtId="0" fontId="32" fillId="7" borderId="26" xfId="0" applyFont="1" applyFill="1" applyBorder="1" applyAlignment="1" applyProtection="1">
      <alignment horizontal="right" vertical="center" wrapText="1"/>
      <protection hidden="1"/>
    </xf>
    <xf numFmtId="9" fontId="16" fillId="7" borderId="24" xfId="1" applyFont="1" applyFill="1" applyBorder="1" applyAlignment="1" applyProtection="1">
      <alignment horizontal="right" vertical="center" wrapText="1"/>
      <protection hidden="1"/>
    </xf>
    <xf numFmtId="169" fontId="16" fillId="7" borderId="24" xfId="2" applyNumberFormat="1" applyFont="1" applyFill="1" applyBorder="1" applyAlignment="1" applyProtection="1">
      <alignment horizontal="right" vertical="center" wrapText="1"/>
      <protection hidden="1"/>
    </xf>
    <xf numFmtId="3" fontId="16" fillId="7" borderId="24" xfId="0" applyNumberFormat="1" applyFont="1" applyFill="1" applyBorder="1" applyAlignment="1" applyProtection="1">
      <alignment horizontal="right" vertical="center" wrapText="1"/>
      <protection hidden="1"/>
    </xf>
    <xf numFmtId="171" fontId="32" fillId="0" borderId="24" xfId="2" applyNumberFormat="1" applyFont="1" applyBorder="1" applyAlignment="1" applyProtection="1">
      <alignment horizontal="right" vertical="center" wrapText="1" indent="2"/>
      <protection hidden="1"/>
    </xf>
    <xf numFmtId="171" fontId="16" fillId="0" borderId="24" xfId="2" applyNumberFormat="1" applyFont="1" applyBorder="1" applyAlignment="1" applyProtection="1">
      <alignment horizontal="right" vertical="center" wrapText="1" indent="2"/>
      <protection hidden="1"/>
    </xf>
    <xf numFmtId="169" fontId="32" fillId="0" borderId="24" xfId="2" applyNumberFormat="1" applyFont="1" applyBorder="1" applyAlignment="1" applyProtection="1">
      <alignment horizontal="right" vertical="center" wrapText="1" indent="2"/>
      <protection hidden="1"/>
    </xf>
    <xf numFmtId="0" fontId="52" fillId="0" borderId="24" xfId="0" applyFont="1" applyBorder="1" applyAlignment="1" applyProtection="1">
      <alignment horizontal="right" vertical="center" wrapText="1" indent="2"/>
      <protection hidden="1"/>
    </xf>
    <xf numFmtId="9" fontId="52" fillId="0" borderId="24" xfId="1" applyFont="1" applyBorder="1" applyAlignment="1" applyProtection="1">
      <alignment horizontal="right" vertical="center" wrapText="1" indent="2"/>
      <protection hidden="1"/>
    </xf>
    <xf numFmtId="175" fontId="16" fillId="0" borderId="24" xfId="1" applyNumberFormat="1" applyFont="1" applyFill="1" applyBorder="1" applyAlignment="1" applyProtection="1">
      <alignment horizontal="right" vertical="center" wrapText="1" indent="2"/>
      <protection hidden="1"/>
    </xf>
    <xf numFmtId="168" fontId="32" fillId="0" borderId="28" xfId="1" applyNumberFormat="1" applyFont="1" applyFill="1" applyBorder="1" applyAlignment="1" applyProtection="1">
      <alignment horizontal="right" vertical="center" wrapText="1" indent="2"/>
      <protection hidden="1"/>
    </xf>
    <xf numFmtId="167" fontId="16" fillId="3" borderId="0" xfId="2" applyFont="1" applyFill="1" applyBorder="1" applyAlignment="1" applyProtection="1">
      <alignment horizontal="right" vertical="center" wrapText="1" indent="2"/>
      <protection hidden="1"/>
    </xf>
    <xf numFmtId="1" fontId="16" fillId="3" borderId="0" xfId="2" applyNumberFormat="1" applyFont="1" applyFill="1" applyBorder="1" applyAlignment="1" applyProtection="1">
      <alignment horizontal="right" vertical="center" wrapText="1" indent="2"/>
      <protection hidden="1"/>
    </xf>
    <xf numFmtId="1" fontId="16" fillId="0" borderId="0" xfId="2" applyNumberFormat="1" applyFont="1" applyFill="1" applyBorder="1" applyAlignment="1" applyProtection="1">
      <alignment horizontal="right" vertical="center" wrapText="1" indent="2"/>
      <protection hidden="1"/>
    </xf>
    <xf numFmtId="9" fontId="16" fillId="0" borderId="29" xfId="1" applyFont="1" applyFill="1" applyBorder="1" applyAlignment="1" applyProtection="1">
      <alignment horizontal="right" vertical="center" indent="2"/>
      <protection hidden="1"/>
    </xf>
    <xf numFmtId="0" fontId="17" fillId="3" borderId="22" xfId="0" applyFont="1" applyFill="1" applyBorder="1" applyAlignment="1" applyProtection="1">
      <alignment horizontal="right" vertical="center" wrapText="1"/>
      <protection hidden="1"/>
    </xf>
    <xf numFmtId="0" fontId="17" fillId="3" borderId="24" xfId="0" applyFont="1" applyFill="1" applyBorder="1" applyAlignment="1" applyProtection="1">
      <alignment horizontal="right" vertical="center" wrapText="1"/>
      <protection hidden="1"/>
    </xf>
    <xf numFmtId="169" fontId="0" fillId="0" borderId="1" xfId="0" applyNumberFormat="1" applyBorder="1" applyAlignment="1" applyProtection="1">
      <alignment horizontal="right" vertical="center" indent="2"/>
      <protection hidden="1"/>
    </xf>
    <xf numFmtId="0" fontId="90" fillId="0" borderId="21" xfId="3" applyFont="1" applyBorder="1" applyAlignment="1" applyProtection="1">
      <alignment horizontal="left" vertical="center"/>
      <protection hidden="1"/>
    </xf>
    <xf numFmtId="0" fontId="17" fillId="3" borderId="2" xfId="0" applyFont="1" applyFill="1" applyBorder="1" applyAlignment="1" applyProtection="1">
      <alignment horizontal="right" vertical="center" wrapText="1" indent="2"/>
      <protection hidden="1"/>
    </xf>
    <xf numFmtId="0" fontId="16" fillId="0" borderId="62" xfId="0" applyFont="1" applyBorder="1" applyAlignment="1" applyProtection="1">
      <alignment vertical="center" wrapText="1"/>
      <protection hidden="1"/>
    </xf>
    <xf numFmtId="0" fontId="0" fillId="0" borderId="62" xfId="0" applyBorder="1" applyAlignment="1" applyProtection="1">
      <alignment vertical="center"/>
      <protection hidden="1"/>
    </xf>
    <xf numFmtId="0" fontId="0" fillId="0" borderId="62" xfId="0" applyBorder="1" applyAlignment="1" applyProtection="1">
      <alignment horizontal="left" vertical="center"/>
      <protection hidden="1"/>
    </xf>
    <xf numFmtId="0" fontId="90" fillId="0" borderId="0" xfId="3" applyFont="1" applyFill="1" applyBorder="1" applyAlignment="1" applyProtection="1">
      <alignment horizontal="left" vertical="center" indent="3"/>
      <protection hidden="1"/>
    </xf>
    <xf numFmtId="0" fontId="5" fillId="3" borderId="21" xfId="3" applyFill="1" applyBorder="1" applyAlignment="1" applyProtection="1">
      <alignment horizontal="left" vertical="center"/>
      <protection hidden="1"/>
    </xf>
    <xf numFmtId="0" fontId="90" fillId="3" borderId="21" xfId="3" applyFont="1" applyFill="1" applyBorder="1" applyAlignment="1" applyProtection="1">
      <alignment horizontal="left" vertical="center"/>
      <protection hidden="1"/>
    </xf>
    <xf numFmtId="0" fontId="51" fillId="0" borderId="0" xfId="0" applyFont="1" applyAlignment="1" applyProtection="1">
      <alignment horizontal="center" vertical="center" wrapText="1"/>
      <protection hidden="1"/>
    </xf>
    <xf numFmtId="0" fontId="23" fillId="0" borderId="0" xfId="0" applyFont="1" applyAlignment="1" applyProtection="1">
      <alignment vertical="center" wrapText="1"/>
      <protection hidden="1"/>
    </xf>
    <xf numFmtId="169" fontId="23" fillId="0" borderId="0" xfId="2" applyNumberFormat="1" applyFont="1" applyAlignment="1" applyProtection="1">
      <alignment horizontal="center" vertical="center" wrapText="1"/>
      <protection hidden="1"/>
    </xf>
    <xf numFmtId="169" fontId="23" fillId="0" borderId="0" xfId="2" applyNumberFormat="1" applyFont="1" applyAlignment="1" applyProtection="1">
      <alignment horizontal="right" vertical="center" wrapText="1" indent="2"/>
      <protection hidden="1"/>
    </xf>
    <xf numFmtId="9" fontId="23" fillId="0" borderId="0" xfId="1" applyFont="1" applyAlignment="1" applyProtection="1">
      <alignment horizontal="right" vertical="center" indent="2"/>
      <protection hidden="1"/>
    </xf>
    <xf numFmtId="0" fontId="13" fillId="0" borderId="1" xfId="0" applyFont="1" applyBorder="1" applyAlignment="1" applyProtection="1">
      <alignment horizontal="right" vertical="center" wrapText="1" indent="5"/>
      <protection hidden="1"/>
    </xf>
    <xf numFmtId="0" fontId="92" fillId="0" borderId="0" xfId="0" applyFont="1" applyProtection="1">
      <protection hidden="1"/>
    </xf>
    <xf numFmtId="0" fontId="90" fillId="0" borderId="21" xfId="3" applyFont="1" applyBorder="1" applyAlignment="1" applyProtection="1">
      <alignment vertical="center"/>
      <protection hidden="1"/>
    </xf>
    <xf numFmtId="168" fontId="53" fillId="3" borderId="23" xfId="1" applyNumberFormat="1" applyFont="1" applyFill="1" applyBorder="1" applyAlignment="1">
      <alignment horizontal="right" vertical="center" wrapText="1" indent="2"/>
    </xf>
    <xf numFmtId="168" fontId="70" fillId="0" borderId="1" xfId="1" applyNumberFormat="1" applyFont="1" applyFill="1" applyBorder="1" applyAlignment="1" applyProtection="1">
      <alignment horizontal="right" vertical="center" wrapText="1" indent="2"/>
      <protection hidden="1"/>
    </xf>
    <xf numFmtId="168" fontId="72" fillId="0" borderId="0" xfId="1" applyNumberFormat="1" applyFont="1" applyBorder="1" applyAlignment="1" applyProtection="1">
      <alignment horizontal="right" vertical="center" wrapText="1" indent="2"/>
      <protection hidden="1"/>
    </xf>
    <xf numFmtId="168" fontId="70" fillId="0" borderId="3" xfId="1" applyNumberFormat="1" applyFont="1" applyFill="1" applyBorder="1" applyAlignment="1" applyProtection="1">
      <alignment horizontal="right" vertical="center" wrapText="1" indent="2"/>
      <protection hidden="1"/>
    </xf>
    <xf numFmtId="168" fontId="18" fillId="4" borderId="3" xfId="1" applyNumberFormat="1" applyFont="1" applyFill="1" applyBorder="1" applyAlignment="1" applyProtection="1">
      <alignment horizontal="right" vertical="center" wrapText="1" indent="2"/>
      <protection hidden="1"/>
    </xf>
    <xf numFmtId="0" fontId="0" fillId="0" borderId="0" xfId="0" applyAlignment="1">
      <alignment vertical="center" wrapText="1"/>
    </xf>
    <xf numFmtId="39" fontId="16" fillId="0" borderId="0" xfId="2" applyNumberFormat="1" applyFont="1" applyFill="1" applyAlignment="1" applyProtection="1">
      <alignment horizontal="right" vertical="center" indent="2"/>
      <protection hidden="1"/>
    </xf>
    <xf numFmtId="39" fontId="16" fillId="0" borderId="0" xfId="2" applyNumberFormat="1" applyFont="1" applyFill="1" applyAlignment="1" applyProtection="1">
      <alignment horizontal="right" vertical="center" wrapText="1" indent="2"/>
      <protection hidden="1"/>
    </xf>
    <xf numFmtId="3" fontId="91" fillId="0" borderId="0" xfId="0" applyNumberFormat="1" applyFont="1" applyAlignment="1" applyProtection="1">
      <alignment horizontal="right" vertical="center" wrapText="1" indent="2"/>
      <protection hidden="1"/>
    </xf>
    <xf numFmtId="1" fontId="52" fillId="0" borderId="0" xfId="1" applyNumberFormat="1" applyFont="1" applyFill="1" applyAlignment="1" applyProtection="1">
      <alignment horizontal="right" vertical="center" wrapText="1" indent="2"/>
      <protection hidden="1"/>
    </xf>
    <xf numFmtId="0" fontId="17" fillId="0" borderId="1" xfId="0" applyFont="1" applyBorder="1" applyAlignment="1" applyProtection="1">
      <alignment horizontal="center" vertical="center" wrapText="1"/>
      <protection hidden="1"/>
    </xf>
    <xf numFmtId="0" fontId="26" fillId="0" borderId="23" xfId="0" applyFont="1" applyBorder="1" applyAlignment="1">
      <alignment horizontal="left" vertical="center" wrapText="1"/>
    </xf>
    <xf numFmtId="0" fontId="34" fillId="0" borderId="2" xfId="0" applyFont="1" applyBorder="1" applyAlignment="1" applyProtection="1">
      <alignment vertical="center"/>
      <protection hidden="1"/>
    </xf>
    <xf numFmtId="0" fontId="34" fillId="0" borderId="0" xfId="0" applyFont="1" applyAlignment="1" applyProtection="1">
      <alignment vertical="center"/>
      <protection hidden="1"/>
    </xf>
    <xf numFmtId="0" fontId="34" fillId="0" borderId="30" xfId="0" applyFont="1" applyBorder="1" applyAlignment="1" applyProtection="1">
      <alignment vertical="center"/>
      <protection hidden="1"/>
    </xf>
    <xf numFmtId="9" fontId="16" fillId="0" borderId="0" xfId="1" applyFont="1" applyFill="1" applyBorder="1" applyAlignment="1" applyProtection="1">
      <alignment horizontal="center" vertical="center" wrapText="1"/>
      <protection hidden="1"/>
    </xf>
    <xf numFmtId="177" fontId="16" fillId="0" borderId="0" xfId="2" applyNumberFormat="1" applyFont="1" applyFill="1" applyBorder="1" applyAlignment="1" applyProtection="1">
      <alignment horizontal="right" vertical="center" wrapText="1" indent="2"/>
      <protection hidden="1"/>
    </xf>
    <xf numFmtId="167" fontId="16" fillId="0" borderId="0" xfId="2" applyFont="1" applyFill="1" applyBorder="1" applyAlignment="1" applyProtection="1">
      <alignment horizontal="right" vertical="center" wrapText="1" indent="2"/>
      <protection hidden="1"/>
    </xf>
    <xf numFmtId="9" fontId="16" fillId="0" borderId="0" xfId="1" applyFont="1" applyFill="1" applyBorder="1" applyAlignment="1" applyProtection="1">
      <alignment horizontal="right" vertical="center" indent="2"/>
      <protection hidden="1"/>
    </xf>
    <xf numFmtId="0" fontId="0" fillId="0" borderId="53" xfId="0" applyBorder="1"/>
    <xf numFmtId="0" fontId="44" fillId="0" borderId="24" xfId="0" applyFont="1" applyBorder="1" applyAlignment="1" applyProtection="1">
      <alignment horizontal="left" vertical="center" wrapText="1"/>
      <protection hidden="1"/>
    </xf>
    <xf numFmtId="0" fontId="44" fillId="0" borderId="27" xfId="0" applyFont="1" applyBorder="1" applyAlignment="1" applyProtection="1">
      <alignment horizontal="left" vertical="center" wrapText="1"/>
      <protection hidden="1"/>
    </xf>
    <xf numFmtId="0" fontId="44" fillId="0" borderId="29" xfId="0" applyFont="1" applyBorder="1" applyAlignment="1" applyProtection="1">
      <alignment horizontal="center" vertical="center" wrapText="1"/>
      <protection hidden="1"/>
    </xf>
    <xf numFmtId="0" fontId="44" fillId="0" borderId="28" xfId="0" applyFont="1" applyBorder="1" applyAlignment="1" applyProtection="1">
      <alignment horizontal="center" vertical="center" wrapText="1"/>
      <protection hidden="1"/>
    </xf>
    <xf numFmtId="0" fontId="44" fillId="0" borderId="1" xfId="0" applyFont="1" applyBorder="1" applyAlignment="1" applyProtection="1">
      <alignment horizontal="center" vertical="center" wrapText="1"/>
      <protection hidden="1"/>
    </xf>
    <xf numFmtId="0" fontId="44" fillId="0" borderId="2" xfId="0" applyFont="1" applyBorder="1" applyAlignment="1" applyProtection="1">
      <alignment horizontal="left" vertical="center" wrapText="1"/>
      <protection hidden="1"/>
    </xf>
    <xf numFmtId="0" fontId="44" fillId="0" borderId="30" xfId="0" applyFont="1" applyBorder="1" applyAlignment="1" applyProtection="1">
      <alignment vertical="center"/>
      <protection hidden="1"/>
    </xf>
    <xf numFmtId="0" fontId="17" fillId="3" borderId="2" xfId="0" applyFont="1" applyFill="1" applyBorder="1" applyAlignment="1">
      <alignment horizontal="center" vertical="center" wrapText="1"/>
    </xf>
    <xf numFmtId="0" fontId="17" fillId="3" borderId="2" xfId="0" applyFont="1" applyFill="1" applyBorder="1" applyAlignment="1">
      <alignment horizontal="right" vertical="center" wrapText="1" indent="2"/>
    </xf>
    <xf numFmtId="0" fontId="53" fillId="3" borderId="2" xfId="0" applyFont="1" applyFill="1" applyBorder="1" applyAlignment="1">
      <alignment vertical="center"/>
    </xf>
    <xf numFmtId="0" fontId="94" fillId="3" borderId="52" xfId="0" applyFont="1" applyFill="1" applyBorder="1"/>
    <xf numFmtId="0" fontId="26" fillId="0" borderId="2" xfId="0" applyFont="1" applyBorder="1" applyAlignment="1">
      <alignment horizontal="left" vertical="center" wrapText="1"/>
    </xf>
    <xf numFmtId="0" fontId="26" fillId="0" borderId="2" xfId="0" applyFont="1" applyBorder="1" applyAlignment="1">
      <alignment vertical="center" wrapText="1"/>
    </xf>
    <xf numFmtId="0" fontId="53" fillId="3" borderId="2" xfId="0" applyFont="1" applyFill="1" applyBorder="1" applyAlignment="1">
      <alignment horizontal="left" vertical="center" wrapText="1"/>
    </xf>
    <xf numFmtId="0" fontId="53" fillId="3" borderId="2" xfId="0" applyFont="1" applyFill="1" applyBorder="1" applyAlignment="1">
      <alignment horizontal="center" vertical="center" wrapText="1"/>
    </xf>
    <xf numFmtId="0" fontId="53" fillId="3" borderId="3" xfId="0" applyFont="1" applyFill="1" applyBorder="1" applyAlignment="1">
      <alignment vertical="center"/>
    </xf>
    <xf numFmtId="0" fontId="94" fillId="3" borderId="3" xfId="0" applyFont="1" applyFill="1" applyBorder="1"/>
    <xf numFmtId="0" fontId="26" fillId="0" borderId="3" xfId="0" applyFont="1" applyBorder="1" applyAlignment="1">
      <alignment horizontal="left" vertical="center" wrapText="1"/>
    </xf>
    <xf numFmtId="0" fontId="95" fillId="0" borderId="3" xfId="0" applyFont="1" applyBorder="1" applyAlignment="1">
      <alignment horizontal="left" vertical="center" wrapText="1"/>
    </xf>
    <xf numFmtId="0" fontId="53" fillId="3" borderId="3" xfId="0" applyFont="1" applyFill="1" applyBorder="1" applyAlignment="1">
      <alignment horizontal="left" vertical="center" wrapText="1"/>
    </xf>
    <xf numFmtId="0" fontId="53" fillId="3" borderId="3" xfId="0" applyFont="1" applyFill="1" applyBorder="1" applyAlignment="1">
      <alignment horizontal="center" vertical="center" wrapText="1"/>
    </xf>
    <xf numFmtId="0" fontId="44" fillId="3" borderId="64" xfId="0" applyFont="1" applyFill="1" applyBorder="1" applyAlignment="1" applyProtection="1">
      <alignment horizontal="left" vertical="center" wrapText="1"/>
      <protection hidden="1"/>
    </xf>
    <xf numFmtId="0" fontId="26" fillId="3" borderId="64" xfId="0" applyFont="1" applyFill="1" applyBorder="1" applyAlignment="1" applyProtection="1">
      <alignment horizontal="center" vertical="center" wrapText="1"/>
      <protection hidden="1"/>
    </xf>
    <xf numFmtId="0" fontId="16" fillId="0" borderId="64" xfId="0" applyFont="1" applyBorder="1" applyAlignment="1" applyProtection="1">
      <alignment horizontal="left" vertical="center" wrapText="1"/>
      <protection hidden="1"/>
    </xf>
    <xf numFmtId="0" fontId="32" fillId="3" borderId="64" xfId="0" applyFont="1" applyFill="1" applyBorder="1" applyAlignment="1" applyProtection="1">
      <alignment horizontal="center" vertical="center" wrapText="1"/>
      <protection hidden="1"/>
    </xf>
    <xf numFmtId="9" fontId="32" fillId="3" borderId="64" xfId="1" applyFont="1" applyFill="1" applyBorder="1" applyAlignment="1" applyProtection="1">
      <alignment horizontal="right" vertical="center" wrapText="1" indent="2"/>
      <protection hidden="1"/>
    </xf>
    <xf numFmtId="169" fontId="32" fillId="3" borderId="64" xfId="2" applyNumberFormat="1" applyFont="1" applyFill="1" applyBorder="1" applyAlignment="1" applyProtection="1">
      <alignment horizontal="right" vertical="center" wrapText="1" indent="2"/>
      <protection hidden="1"/>
    </xf>
    <xf numFmtId="2" fontId="16" fillId="0" borderId="3" xfId="1" applyNumberFormat="1" applyFont="1" applyFill="1" applyBorder="1" applyAlignment="1" applyProtection="1">
      <alignment horizontal="right" vertical="center" indent="2"/>
      <protection hidden="1"/>
    </xf>
    <xf numFmtId="1" fontId="70" fillId="4" borderId="1" xfId="2" applyNumberFormat="1" applyFont="1" applyFill="1" applyBorder="1" applyAlignment="1" applyProtection="1">
      <alignment horizontal="right" vertical="center" wrapText="1" indent="2"/>
      <protection hidden="1"/>
    </xf>
    <xf numFmtId="2" fontId="16" fillId="0" borderId="0" xfId="1" applyNumberFormat="1" applyFont="1" applyFill="1" applyAlignment="1" applyProtection="1">
      <alignment horizontal="right" vertical="center" indent="2"/>
      <protection hidden="1"/>
    </xf>
    <xf numFmtId="168" fontId="16" fillId="0" borderId="25" xfId="1" applyNumberFormat="1" applyFont="1" applyFill="1" applyBorder="1" applyAlignment="1" applyProtection="1">
      <alignment horizontal="right" vertical="center" indent="2"/>
      <protection hidden="1"/>
    </xf>
    <xf numFmtId="2" fontId="16" fillId="0" borderId="24" xfId="2" applyNumberFormat="1" applyFont="1" applyBorder="1" applyAlignment="1" applyProtection="1">
      <alignment horizontal="right" vertical="center" wrapText="1" indent="2"/>
      <protection hidden="1"/>
    </xf>
    <xf numFmtId="0" fontId="7" fillId="0" borderId="0" xfId="0" applyFont="1" applyAlignment="1" applyProtection="1">
      <alignment vertical="top" wrapText="1"/>
      <protection hidden="1"/>
    </xf>
    <xf numFmtId="0" fontId="26" fillId="0" borderId="26" xfId="0" applyFont="1" applyBorder="1" applyAlignment="1" applyProtection="1">
      <alignment vertical="center" wrapText="1"/>
      <protection hidden="1"/>
    </xf>
    <xf numFmtId="0" fontId="26" fillId="0" borderId="26" xfId="0" applyFont="1" applyBorder="1" applyAlignment="1" applyProtection="1">
      <alignment horizontal="center" vertical="center" wrapText="1"/>
      <protection hidden="1"/>
    </xf>
    <xf numFmtId="0" fontId="16" fillId="0" borderId="26" xfId="0" applyFont="1" applyBorder="1" applyAlignment="1" applyProtection="1">
      <alignment horizontal="left" vertical="center" wrapText="1" indent="1"/>
      <protection hidden="1"/>
    </xf>
    <xf numFmtId="2" fontId="17" fillId="3" borderId="2" xfId="0" applyNumberFormat="1" applyFont="1" applyFill="1" applyBorder="1" applyAlignment="1">
      <alignment horizontal="right" vertical="center" wrapText="1" indent="2"/>
    </xf>
    <xf numFmtId="2" fontId="16" fillId="7" borderId="24" xfId="0" applyNumberFormat="1" applyFont="1" applyFill="1" applyBorder="1" applyAlignment="1" applyProtection="1">
      <alignment horizontal="right" vertical="center" wrapText="1" indent="2"/>
      <protection hidden="1"/>
    </xf>
    <xf numFmtId="2" fontId="16" fillId="0" borderId="24" xfId="1" applyNumberFormat="1" applyFont="1" applyBorder="1" applyAlignment="1" applyProtection="1">
      <alignment horizontal="right" vertical="center" wrapText="1" indent="2"/>
      <protection hidden="1"/>
    </xf>
    <xf numFmtId="2" fontId="16" fillId="0" borderId="24" xfId="1" applyNumberFormat="1" applyFont="1" applyBorder="1" applyAlignment="1">
      <alignment horizontal="right" vertical="center" wrapText="1" indent="2"/>
    </xf>
    <xf numFmtId="2" fontId="16" fillId="0" borderId="24" xfId="2" applyNumberFormat="1" applyFont="1" applyBorder="1" applyAlignment="1">
      <alignment horizontal="right" vertical="center" wrapText="1" indent="2"/>
    </xf>
    <xf numFmtId="0" fontId="16" fillId="0" borderId="24" xfId="0" applyFont="1" applyBorder="1" applyAlignment="1">
      <alignment horizontal="center" vertical="center" wrapText="1"/>
    </xf>
    <xf numFmtId="0" fontId="16" fillId="0" borderId="24" xfId="0" applyFont="1" applyBorder="1" applyAlignment="1">
      <alignment horizontal="left" vertical="center" wrapText="1"/>
    </xf>
    <xf numFmtId="0" fontId="23" fillId="0" borderId="2" xfId="0" applyFont="1" applyBorder="1" applyAlignment="1" applyProtection="1">
      <alignment vertical="center" wrapText="1"/>
      <protection hidden="1"/>
    </xf>
    <xf numFmtId="0" fontId="27" fillId="0" borderId="2" xfId="0" applyFont="1" applyBorder="1" applyAlignment="1" applyProtection="1">
      <alignment vertical="center" wrapText="1"/>
      <protection hidden="1"/>
    </xf>
    <xf numFmtId="0" fontId="23" fillId="0" borderId="2" xfId="0" applyFont="1" applyBorder="1" applyAlignment="1" applyProtection="1">
      <alignment horizontal="center" vertical="center" wrapText="1"/>
      <protection hidden="1"/>
    </xf>
    <xf numFmtId="3" fontId="23" fillId="0" borderId="2" xfId="0" applyNumberFormat="1" applyFont="1" applyBorder="1" applyAlignment="1" applyProtection="1">
      <alignment horizontal="right" vertical="center" wrapText="1" indent="2"/>
      <protection hidden="1"/>
    </xf>
    <xf numFmtId="168" fontId="23" fillId="0" borderId="2" xfId="1" applyNumberFormat="1" applyFont="1" applyFill="1" applyBorder="1" applyAlignment="1" applyProtection="1">
      <alignment horizontal="right" vertical="center" wrapText="1" indent="2"/>
      <protection hidden="1"/>
    </xf>
    <xf numFmtId="0" fontId="23" fillId="0" borderId="25" xfId="0" applyFont="1" applyBorder="1" applyAlignment="1" applyProtection="1">
      <alignment vertical="center" wrapText="1"/>
      <protection hidden="1"/>
    </xf>
    <xf numFmtId="0" fontId="27" fillId="0" borderId="25" xfId="0" applyFont="1" applyBorder="1" applyAlignment="1" applyProtection="1">
      <alignment vertical="center" wrapText="1"/>
      <protection hidden="1"/>
    </xf>
    <xf numFmtId="0" fontId="23" fillId="0" borderId="25" xfId="0" applyFont="1" applyBorder="1" applyAlignment="1" applyProtection="1">
      <alignment horizontal="center" vertical="center" wrapText="1"/>
      <protection hidden="1"/>
    </xf>
    <xf numFmtId="3" fontId="23" fillId="0" borderId="25" xfId="0" applyNumberFormat="1" applyFont="1" applyBorder="1" applyAlignment="1" applyProtection="1">
      <alignment horizontal="right" vertical="center" wrapText="1" indent="2"/>
      <protection hidden="1"/>
    </xf>
    <xf numFmtId="168" fontId="23" fillId="0" borderId="25" xfId="1" applyNumberFormat="1" applyFont="1" applyFill="1" applyBorder="1" applyAlignment="1" applyProtection="1">
      <alignment horizontal="right" vertical="center" wrapText="1" indent="2"/>
      <protection hidden="1"/>
    </xf>
    <xf numFmtId="0" fontId="5" fillId="0" borderId="21" xfId="3" applyBorder="1" applyAlignment="1" applyProtection="1">
      <alignment horizontal="left" vertical="center" indent="3"/>
      <protection hidden="1"/>
    </xf>
    <xf numFmtId="0" fontId="16" fillId="0" borderId="2" xfId="0" applyFont="1" applyBorder="1" applyAlignment="1" applyProtection="1">
      <alignment vertical="top" wrapText="1"/>
      <protection hidden="1"/>
    </xf>
    <xf numFmtId="0" fontId="17" fillId="3" borderId="3" xfId="0" applyFont="1" applyFill="1" applyBorder="1" applyAlignment="1" applyProtection="1">
      <alignment horizontal="center" vertical="center" wrapText="1"/>
      <protection hidden="1"/>
    </xf>
    <xf numFmtId="2" fontId="17" fillId="3" borderId="3" xfId="0" applyNumberFormat="1" applyFont="1" applyFill="1" applyBorder="1" applyAlignment="1">
      <alignment horizontal="right" vertical="center" wrapText="1" indent="2"/>
    </xf>
    <xf numFmtId="0" fontId="17" fillId="3" borderId="3" xfId="0" applyFont="1" applyFill="1" applyBorder="1" applyAlignment="1">
      <alignment horizontal="right" vertical="center" wrapText="1" indent="2"/>
    </xf>
    <xf numFmtId="0" fontId="16" fillId="0" borderId="3" xfId="0" applyFont="1" applyBorder="1" applyAlignment="1" applyProtection="1">
      <alignment vertical="top" wrapText="1"/>
      <protection hidden="1"/>
    </xf>
    <xf numFmtId="174" fontId="52" fillId="0" borderId="24" xfId="1" applyNumberFormat="1" applyFont="1" applyBorder="1" applyAlignment="1" applyProtection="1">
      <alignment horizontal="right" vertical="center" wrapText="1" indent="2"/>
      <protection hidden="1"/>
    </xf>
    <xf numFmtId="9" fontId="52" fillId="0" borderId="24" xfId="1" applyFont="1" applyBorder="1" applyAlignment="1" applyProtection="1">
      <alignment horizontal="right" vertical="center" indent="2"/>
      <protection hidden="1"/>
    </xf>
    <xf numFmtId="169" fontId="52" fillId="0" borderId="24" xfId="2" applyNumberFormat="1" applyFont="1" applyBorder="1" applyAlignment="1" applyProtection="1">
      <alignment horizontal="right" vertical="center" wrapText="1" indent="2"/>
      <protection hidden="1"/>
    </xf>
    <xf numFmtId="167" fontId="52" fillId="0" borderId="24" xfId="2" applyFont="1" applyBorder="1" applyAlignment="1" applyProtection="1">
      <alignment horizontal="right" vertical="center" wrapText="1" indent="2"/>
      <protection hidden="1"/>
    </xf>
    <xf numFmtId="9" fontId="52" fillId="0" borderId="24" xfId="0" applyNumberFormat="1" applyFont="1" applyBorder="1" applyAlignment="1" applyProtection="1">
      <alignment horizontal="right" vertical="center" wrapText="1" indent="2"/>
      <protection hidden="1"/>
    </xf>
    <xf numFmtId="168" fontId="52" fillId="0" borderId="24" xfId="1" applyNumberFormat="1" applyFont="1" applyBorder="1" applyAlignment="1" applyProtection="1">
      <alignment horizontal="right" vertical="center" wrapText="1" indent="2"/>
      <protection hidden="1"/>
    </xf>
    <xf numFmtId="3" fontId="52" fillId="0" borderId="24" xfId="0" applyNumberFormat="1" applyFont="1" applyBorder="1" applyAlignment="1" applyProtection="1">
      <alignment horizontal="right" vertical="center" wrapText="1" indent="2"/>
      <protection hidden="1"/>
    </xf>
    <xf numFmtId="0" fontId="52" fillId="0" borderId="27" xfId="0" applyFont="1" applyBorder="1" applyAlignment="1" applyProtection="1">
      <alignment horizontal="right" vertical="center" wrapText="1" indent="2"/>
      <protection hidden="1"/>
    </xf>
    <xf numFmtId="9" fontId="52" fillId="0" borderId="27" xfId="1" applyFont="1" applyBorder="1" applyAlignment="1" applyProtection="1">
      <alignment horizontal="right" vertical="center" wrapText="1" indent="2"/>
      <protection hidden="1"/>
    </xf>
    <xf numFmtId="0" fontId="98" fillId="0" borderId="21" xfId="3" applyFont="1" applyBorder="1" applyAlignment="1" applyProtection="1">
      <alignment horizontal="left" vertical="center"/>
      <protection hidden="1"/>
    </xf>
    <xf numFmtId="0" fontId="99" fillId="0" borderId="21" xfId="3" applyFont="1" applyBorder="1" applyAlignment="1" applyProtection="1">
      <alignment horizontal="left" vertical="center"/>
      <protection hidden="1"/>
    </xf>
    <xf numFmtId="173" fontId="16" fillId="0" borderId="24" xfId="0" applyNumberFormat="1" applyFont="1" applyBorder="1" applyAlignment="1" applyProtection="1">
      <alignment horizontal="right" vertical="center" wrapText="1" indent="2"/>
      <protection hidden="1"/>
    </xf>
    <xf numFmtId="173" fontId="16" fillId="0" borderId="24" xfId="2" applyNumberFormat="1" applyFont="1" applyFill="1" applyBorder="1" applyAlignment="1" applyProtection="1">
      <alignment horizontal="right" vertical="center" wrapText="1" indent="2"/>
      <protection hidden="1"/>
    </xf>
    <xf numFmtId="175" fontId="16" fillId="0" borderId="24" xfId="1" applyNumberFormat="1" applyFont="1" applyFill="1" applyBorder="1" applyAlignment="1" applyProtection="1">
      <alignment horizontal="right" vertical="center" indent="2"/>
      <protection hidden="1"/>
    </xf>
    <xf numFmtId="2" fontId="16" fillId="0" borderId="24" xfId="2" applyNumberFormat="1" applyFont="1" applyFill="1" applyBorder="1" applyAlignment="1" applyProtection="1">
      <alignment horizontal="right" vertical="center" wrapText="1" indent="2"/>
      <protection hidden="1"/>
    </xf>
    <xf numFmtId="174" fontId="16" fillId="0" borderId="24" xfId="1" applyNumberFormat="1" applyFont="1" applyFill="1" applyBorder="1" applyAlignment="1" applyProtection="1">
      <alignment horizontal="right" vertical="center" wrapText="1" indent="2"/>
      <protection hidden="1"/>
    </xf>
    <xf numFmtId="181" fontId="32" fillId="0" borderId="24" xfId="2" applyNumberFormat="1" applyFont="1" applyFill="1" applyBorder="1" applyAlignment="1" applyProtection="1">
      <alignment horizontal="right" vertical="center" wrapText="1" indent="2"/>
      <protection hidden="1"/>
    </xf>
    <xf numFmtId="168" fontId="53" fillId="0" borderId="2" xfId="2" applyNumberFormat="1" applyFont="1" applyFill="1" applyBorder="1" applyAlignment="1">
      <alignment horizontal="right" vertical="center" wrapText="1" indent="2"/>
    </xf>
    <xf numFmtId="175" fontId="53" fillId="0" borderId="2" xfId="2" applyNumberFormat="1" applyFont="1" applyFill="1" applyBorder="1" applyAlignment="1">
      <alignment horizontal="right" vertical="center" wrapText="1" indent="2"/>
    </xf>
    <xf numFmtId="9" fontId="53" fillId="0" borderId="2" xfId="1" applyFont="1" applyFill="1" applyBorder="1" applyAlignment="1">
      <alignment horizontal="right" vertical="center" wrapText="1" indent="2"/>
    </xf>
    <xf numFmtId="9" fontId="53" fillId="0" borderId="3" xfId="1" applyFont="1" applyFill="1" applyBorder="1" applyAlignment="1">
      <alignment horizontal="right" vertical="center" wrapText="1" indent="2"/>
    </xf>
    <xf numFmtId="168" fontId="53" fillId="0" borderId="2" xfId="1" applyNumberFormat="1" applyFont="1" applyFill="1" applyBorder="1" applyAlignment="1">
      <alignment horizontal="right" vertical="center" wrapText="1" indent="2"/>
    </xf>
    <xf numFmtId="168" fontId="53" fillId="0" borderId="3" xfId="2" applyNumberFormat="1" applyFont="1" applyFill="1" applyBorder="1" applyAlignment="1">
      <alignment horizontal="right" vertical="center" wrapText="1" indent="2"/>
    </xf>
    <xf numFmtId="168" fontId="53" fillId="0" borderId="3" xfId="1" applyNumberFormat="1" applyFont="1" applyFill="1" applyBorder="1" applyAlignment="1">
      <alignment horizontal="right" vertical="center" wrapText="1" indent="2"/>
    </xf>
    <xf numFmtId="9" fontId="52" fillId="3" borderId="23" xfId="2" applyNumberFormat="1" applyFont="1" applyFill="1" applyBorder="1" applyAlignment="1">
      <alignment horizontal="right" vertical="center" wrapText="1" indent="2"/>
    </xf>
    <xf numFmtId="169" fontId="52" fillId="0" borderId="3" xfId="2" applyNumberFormat="1" applyFont="1" applyFill="1" applyBorder="1" applyAlignment="1">
      <alignment horizontal="right" vertical="center" wrapText="1" indent="2"/>
    </xf>
    <xf numFmtId="172" fontId="70" fillId="0" borderId="1" xfId="0" applyNumberFormat="1" applyFont="1" applyBorder="1" applyAlignment="1" applyProtection="1">
      <alignment horizontal="right" vertical="center" wrapText="1" indent="2"/>
      <protection hidden="1"/>
    </xf>
    <xf numFmtId="3" fontId="53" fillId="0" borderId="23" xfId="2" applyNumberFormat="1" applyFont="1" applyFill="1" applyBorder="1" applyAlignment="1">
      <alignment horizontal="right" vertical="center" wrapText="1" indent="2"/>
    </xf>
    <xf numFmtId="172" fontId="16" fillId="0" borderId="0" xfId="0" applyNumberFormat="1" applyFont="1" applyAlignment="1" applyProtection="1">
      <alignment horizontal="right" vertical="center" wrapText="1" indent="2"/>
      <protection hidden="1"/>
    </xf>
    <xf numFmtId="172" fontId="70" fillId="0" borderId="3" xfId="0" applyNumberFormat="1" applyFont="1" applyBorder="1" applyAlignment="1" applyProtection="1">
      <alignment horizontal="right" vertical="center" wrapText="1" indent="2"/>
      <protection hidden="1"/>
    </xf>
    <xf numFmtId="172" fontId="16" fillId="0" borderId="3" xfId="0" applyNumberFormat="1" applyFont="1" applyBorder="1" applyAlignment="1" applyProtection="1">
      <alignment horizontal="right" vertical="center" wrapText="1" indent="2"/>
      <protection hidden="1"/>
    </xf>
    <xf numFmtId="175" fontId="16" fillId="0" borderId="0" xfId="1" applyNumberFormat="1" applyFont="1" applyFill="1" applyBorder="1" applyAlignment="1" applyProtection="1">
      <alignment horizontal="right" vertical="center" wrapText="1" indent="2"/>
      <protection hidden="1"/>
    </xf>
    <xf numFmtId="3" fontId="70" fillId="0" borderId="1" xfId="0" applyNumberFormat="1" applyFont="1" applyBorder="1" applyAlignment="1" applyProtection="1">
      <alignment horizontal="right" vertical="center" wrapText="1" indent="2"/>
      <protection hidden="1"/>
    </xf>
    <xf numFmtId="169" fontId="70" fillId="0" borderId="1" xfId="2" applyNumberFormat="1" applyFont="1" applyFill="1" applyBorder="1" applyAlignment="1" applyProtection="1">
      <alignment horizontal="right" vertical="center" wrapText="1" indent="2"/>
      <protection hidden="1"/>
    </xf>
    <xf numFmtId="3" fontId="70" fillId="0" borderId="3" xfId="0" applyNumberFormat="1" applyFont="1" applyBorder="1" applyAlignment="1" applyProtection="1">
      <alignment horizontal="right" vertical="center" wrapText="1" indent="2"/>
      <protection hidden="1"/>
    </xf>
    <xf numFmtId="169" fontId="70" fillId="0" borderId="3" xfId="0" applyNumberFormat="1" applyFont="1" applyBorder="1" applyAlignment="1" applyProtection="1">
      <alignment horizontal="right" vertical="center" wrapText="1" indent="2"/>
      <protection hidden="1"/>
    </xf>
    <xf numFmtId="0" fontId="16" fillId="0" borderId="3" xfId="0" applyFont="1" applyBorder="1" applyAlignment="1" applyProtection="1">
      <alignment horizontal="right" vertical="center" wrapText="1" indent="2"/>
      <protection hidden="1"/>
    </xf>
    <xf numFmtId="173" fontId="16" fillId="0" borderId="0" xfId="2" applyNumberFormat="1" applyFont="1" applyFill="1" applyAlignment="1" applyProtection="1">
      <alignment horizontal="right" vertical="center" wrapText="1" indent="2"/>
      <protection hidden="1"/>
    </xf>
    <xf numFmtId="167" fontId="16" fillId="0" borderId="0" xfId="2" applyFont="1" applyFill="1" applyAlignment="1" applyProtection="1">
      <alignment horizontal="right" vertical="center" wrapText="1" indent="2"/>
      <protection hidden="1"/>
    </xf>
    <xf numFmtId="175" fontId="16" fillId="0" borderId="0" xfId="1" applyNumberFormat="1" applyFont="1" applyFill="1" applyAlignment="1" applyProtection="1">
      <alignment horizontal="right" vertical="center" wrapText="1" indent="2"/>
      <protection hidden="1"/>
    </xf>
    <xf numFmtId="168" fontId="16" fillId="0" borderId="0" xfId="1" applyNumberFormat="1" applyFont="1" applyFill="1" applyAlignment="1" applyProtection="1">
      <alignment horizontal="right" vertical="center" wrapText="1" indent="2"/>
      <protection hidden="1"/>
    </xf>
    <xf numFmtId="167" fontId="16" fillId="0" borderId="3" xfId="2" applyFont="1" applyFill="1" applyBorder="1" applyAlignment="1" applyProtection="1">
      <alignment horizontal="right" vertical="center" wrapText="1" indent="2"/>
      <protection hidden="1"/>
    </xf>
    <xf numFmtId="0" fontId="24" fillId="0" borderId="3" xfId="0" applyFont="1" applyBorder="1" applyProtection="1">
      <protection hidden="1"/>
    </xf>
    <xf numFmtId="3" fontId="70" fillId="0" borderId="0" xfId="0" applyNumberFormat="1" applyFont="1" applyAlignment="1" applyProtection="1">
      <alignment horizontal="right" vertical="center" wrapText="1" indent="2"/>
      <protection hidden="1"/>
    </xf>
    <xf numFmtId="178" fontId="16" fillId="0" borderId="3" xfId="2" applyNumberFormat="1" applyFont="1" applyFill="1" applyBorder="1" applyAlignment="1" applyProtection="1">
      <alignment horizontal="right" vertical="center" wrapText="1" indent="2"/>
      <protection hidden="1"/>
    </xf>
    <xf numFmtId="3" fontId="70" fillId="4" borderId="1" xfId="0" applyNumberFormat="1" applyFont="1" applyFill="1" applyBorder="1" applyAlignment="1" applyProtection="1">
      <alignment horizontal="right" vertical="center" wrapText="1" indent="2"/>
      <protection hidden="1"/>
    </xf>
    <xf numFmtId="172" fontId="70" fillId="4" borderId="1" xfId="0" applyNumberFormat="1" applyFont="1" applyFill="1" applyBorder="1" applyAlignment="1" applyProtection="1">
      <alignment horizontal="right" vertical="center" wrapText="1" indent="2"/>
      <protection hidden="1"/>
    </xf>
    <xf numFmtId="1" fontId="32" fillId="0" borderId="0" xfId="2" applyNumberFormat="1" applyFont="1" applyFill="1" applyAlignment="1" applyProtection="1">
      <alignment horizontal="right" vertical="center" wrapText="1" indent="2"/>
      <protection hidden="1"/>
    </xf>
    <xf numFmtId="1" fontId="70" fillId="4" borderId="1" xfId="0" applyNumberFormat="1" applyFont="1" applyFill="1" applyBorder="1" applyAlignment="1" applyProtection="1">
      <alignment horizontal="right" vertical="center" wrapText="1" indent="2"/>
      <protection hidden="1"/>
    </xf>
    <xf numFmtId="178" fontId="16" fillId="0" borderId="0" xfId="2" applyNumberFormat="1" applyFont="1" applyFill="1" applyAlignment="1" applyProtection="1">
      <alignment horizontal="center" vertical="center" wrapText="1"/>
      <protection hidden="1"/>
    </xf>
    <xf numFmtId="168" fontId="32" fillId="0" borderId="3" xfId="1" applyNumberFormat="1" applyFont="1" applyFill="1" applyBorder="1" applyAlignment="1" applyProtection="1">
      <alignment horizontal="right" vertical="center" wrapText="1" indent="2"/>
      <protection hidden="1"/>
    </xf>
    <xf numFmtId="168" fontId="32" fillId="0" borderId="0" xfId="1" applyNumberFormat="1" applyFont="1" applyFill="1" applyAlignment="1" applyProtection="1">
      <alignment horizontal="right" vertical="center" wrapText="1" indent="2"/>
      <protection hidden="1"/>
    </xf>
    <xf numFmtId="174" fontId="16" fillId="0" borderId="0" xfId="1" applyNumberFormat="1" applyFont="1" applyFill="1" applyAlignment="1" applyProtection="1">
      <alignment horizontal="right" vertical="center" wrapText="1" indent="2"/>
      <protection hidden="1"/>
    </xf>
    <xf numFmtId="170" fontId="16" fillId="0" borderId="0" xfId="2" applyNumberFormat="1" applyFont="1" applyFill="1" applyAlignment="1" applyProtection="1">
      <alignment horizontal="right" vertical="center" wrapText="1" indent="2"/>
      <protection hidden="1"/>
    </xf>
    <xf numFmtId="1" fontId="16" fillId="0" borderId="0" xfId="2" applyNumberFormat="1" applyFont="1" applyFill="1" applyAlignment="1" applyProtection="1">
      <alignment horizontal="right" vertical="center" wrapText="1" indent="2"/>
      <protection hidden="1"/>
    </xf>
    <xf numFmtId="0" fontId="32" fillId="0" borderId="2" xfId="0" applyFont="1" applyBorder="1" applyAlignment="1" applyProtection="1">
      <alignment horizontal="left" vertical="center" wrapText="1"/>
      <protection hidden="1"/>
    </xf>
    <xf numFmtId="180" fontId="16" fillId="0" borderId="1" xfId="2" applyNumberFormat="1" applyFont="1" applyFill="1" applyBorder="1" applyAlignment="1" applyProtection="1">
      <alignment horizontal="right" vertical="center" wrapText="1" indent="2"/>
      <protection hidden="1"/>
    </xf>
    <xf numFmtId="168" fontId="100" fillId="0" borderId="2" xfId="1" applyNumberFormat="1" applyFont="1" applyBorder="1" applyAlignment="1" applyProtection="1">
      <alignment horizontal="right" vertical="center" indent="2"/>
      <protection hidden="1"/>
    </xf>
    <xf numFmtId="168" fontId="100" fillId="0" borderId="3" xfId="1" applyNumberFormat="1" applyFont="1" applyBorder="1" applyAlignment="1" applyProtection="1">
      <alignment horizontal="right" vertical="center" indent="2"/>
      <protection hidden="1"/>
    </xf>
    <xf numFmtId="168" fontId="52" fillId="0" borderId="2" xfId="1" applyNumberFormat="1" applyFont="1" applyBorder="1" applyAlignment="1" applyProtection="1">
      <alignment horizontal="right" vertical="center" indent="2"/>
      <protection hidden="1"/>
    </xf>
    <xf numFmtId="168" fontId="52" fillId="0" borderId="22" xfId="1" applyNumberFormat="1" applyFont="1" applyBorder="1" applyAlignment="1" applyProtection="1">
      <alignment horizontal="right" vertical="center" indent="2"/>
      <protection hidden="1"/>
    </xf>
    <xf numFmtId="168" fontId="52" fillId="0" borderId="23" xfId="1" applyNumberFormat="1" applyFont="1" applyBorder="1" applyAlignment="1" applyProtection="1">
      <alignment horizontal="right" vertical="center" indent="2"/>
      <protection hidden="1"/>
    </xf>
    <xf numFmtId="0" fontId="16" fillId="3" borderId="0" xfId="0" applyFont="1" applyFill="1" applyAlignment="1" applyProtection="1">
      <alignment horizontal="right" vertical="center" indent="2"/>
      <protection hidden="1"/>
    </xf>
    <xf numFmtId="0" fontId="52" fillId="3" borderId="0" xfId="0" applyFont="1" applyFill="1" applyAlignment="1" applyProtection="1">
      <alignment horizontal="right" vertical="center" indent="2"/>
      <protection hidden="1"/>
    </xf>
    <xf numFmtId="0" fontId="52" fillId="3" borderId="56" xfId="0" applyFont="1" applyFill="1" applyBorder="1" applyAlignment="1" applyProtection="1">
      <alignment horizontal="right" vertical="center" indent="2"/>
      <protection hidden="1"/>
    </xf>
    <xf numFmtId="0" fontId="52" fillId="3" borderId="25" xfId="0" applyFont="1" applyFill="1" applyBorder="1" applyAlignment="1" applyProtection="1">
      <alignment horizontal="right" vertical="center" indent="2"/>
      <protection hidden="1"/>
    </xf>
    <xf numFmtId="175" fontId="16" fillId="3" borderId="24" xfId="1" applyNumberFormat="1" applyFont="1" applyFill="1" applyBorder="1" applyAlignment="1" applyProtection="1">
      <alignment horizontal="right" vertical="center" wrapText="1" indent="2"/>
      <protection hidden="1"/>
    </xf>
    <xf numFmtId="0" fontId="30" fillId="3" borderId="0" xfId="0" applyFont="1" applyFill="1" applyAlignment="1" applyProtection="1">
      <alignment vertical="center" wrapText="1"/>
      <protection hidden="1"/>
    </xf>
    <xf numFmtId="176" fontId="16" fillId="3" borderId="1" xfId="2" applyNumberFormat="1" applyFont="1" applyFill="1" applyBorder="1" applyAlignment="1" applyProtection="1">
      <alignment horizontal="right" vertical="center" wrapText="1" indent="2"/>
      <protection hidden="1"/>
    </xf>
    <xf numFmtId="169" fontId="18" fillId="3" borderId="2" xfId="2" applyNumberFormat="1" applyFont="1" applyFill="1" applyBorder="1" applyAlignment="1" applyProtection="1">
      <alignment horizontal="right" vertical="center" wrapText="1" indent="2"/>
      <protection hidden="1"/>
    </xf>
    <xf numFmtId="169" fontId="18" fillId="3" borderId="0" xfId="2" applyNumberFormat="1" applyFont="1" applyFill="1" applyBorder="1" applyAlignment="1" applyProtection="1">
      <alignment horizontal="right" vertical="center" wrapText="1" indent="2"/>
      <protection hidden="1"/>
    </xf>
    <xf numFmtId="176" fontId="18" fillId="3" borderId="0" xfId="2" applyNumberFormat="1" applyFont="1" applyFill="1" applyBorder="1" applyAlignment="1" applyProtection="1">
      <alignment horizontal="right" vertical="center" wrapText="1" indent="2"/>
      <protection hidden="1"/>
    </xf>
    <xf numFmtId="169" fontId="16" fillId="3" borderId="2" xfId="2" applyNumberFormat="1" applyFont="1" applyFill="1" applyBorder="1" applyAlignment="1" applyProtection="1">
      <alignment horizontal="right" vertical="center" wrapText="1" indent="2"/>
      <protection hidden="1"/>
    </xf>
    <xf numFmtId="169" fontId="77" fillId="3" borderId="0" xfId="2" applyNumberFormat="1" applyFont="1" applyFill="1" applyBorder="1" applyAlignment="1" applyProtection="1">
      <alignment horizontal="right" vertical="center" wrapText="1" indent="2"/>
      <protection hidden="1"/>
    </xf>
    <xf numFmtId="169" fontId="16" fillId="3" borderId="0" xfId="2" applyNumberFormat="1" applyFont="1" applyFill="1" applyBorder="1" applyAlignment="1" applyProtection="1">
      <alignment horizontal="right" vertical="center" wrapText="1" indent="2"/>
      <protection hidden="1"/>
    </xf>
    <xf numFmtId="169" fontId="16" fillId="3" borderId="3" xfId="2" applyNumberFormat="1" applyFont="1" applyFill="1" applyBorder="1" applyAlignment="1" applyProtection="1">
      <alignment horizontal="right" vertical="center" wrapText="1" indent="2"/>
      <protection hidden="1"/>
    </xf>
    <xf numFmtId="168" fontId="16" fillId="3" borderId="0" xfId="1" applyNumberFormat="1" applyFont="1" applyFill="1" applyAlignment="1" applyProtection="1">
      <alignment horizontal="right" vertical="center" wrapText="1" indent="2"/>
      <protection hidden="1"/>
    </xf>
    <xf numFmtId="168" fontId="52" fillId="3" borderId="0" xfId="1" applyNumberFormat="1" applyFont="1" applyFill="1" applyAlignment="1" applyProtection="1">
      <alignment horizontal="right" vertical="center" wrapText="1" indent="2"/>
      <protection hidden="1"/>
    </xf>
    <xf numFmtId="168" fontId="16" fillId="3" borderId="3" xfId="1" applyNumberFormat="1" applyFont="1" applyFill="1" applyBorder="1" applyAlignment="1" applyProtection="1">
      <alignment horizontal="right" vertical="center" wrapText="1" indent="2"/>
      <protection hidden="1"/>
    </xf>
    <xf numFmtId="168" fontId="18" fillId="3" borderId="2" xfId="1" applyNumberFormat="1" applyFont="1" applyFill="1" applyBorder="1" applyAlignment="1" applyProtection="1">
      <alignment horizontal="right" vertical="center" indent="2"/>
      <protection hidden="1"/>
    </xf>
    <xf numFmtId="168" fontId="18" fillId="3" borderId="0" xfId="1" applyNumberFormat="1" applyFont="1" applyFill="1" applyAlignment="1" applyProtection="1">
      <alignment horizontal="right" vertical="center" indent="2"/>
      <protection hidden="1"/>
    </xf>
    <xf numFmtId="168" fontId="18" fillId="3" borderId="3" xfId="1" applyNumberFormat="1" applyFont="1" applyFill="1" applyBorder="1" applyAlignment="1" applyProtection="1">
      <alignment horizontal="right" vertical="center" indent="2"/>
      <protection hidden="1"/>
    </xf>
    <xf numFmtId="175" fontId="18" fillId="3" borderId="0" xfId="1" applyNumberFormat="1" applyFont="1" applyFill="1" applyAlignment="1" applyProtection="1">
      <alignment horizontal="right" vertical="center" indent="2"/>
      <protection hidden="1"/>
    </xf>
    <xf numFmtId="169" fontId="18" fillId="3" borderId="57" xfId="2" applyNumberFormat="1" applyFont="1" applyFill="1" applyBorder="1" applyAlignment="1" applyProtection="1">
      <alignment horizontal="right" vertical="center" wrapText="1" indent="2"/>
      <protection hidden="1"/>
    </xf>
    <xf numFmtId="169" fontId="18" fillId="3" borderId="3" xfId="2" applyNumberFormat="1" applyFont="1" applyFill="1" applyBorder="1" applyAlignment="1" applyProtection="1">
      <alignment horizontal="right" vertical="center" wrapText="1" indent="2"/>
      <protection hidden="1"/>
    </xf>
    <xf numFmtId="169" fontId="18" fillId="3" borderId="0" xfId="2" applyNumberFormat="1" applyFont="1" applyFill="1" applyAlignment="1" applyProtection="1">
      <alignment horizontal="right" vertical="center" wrapText="1" indent="2"/>
      <protection hidden="1"/>
    </xf>
    <xf numFmtId="1" fontId="16" fillId="3" borderId="2" xfId="1" applyNumberFormat="1" applyFont="1" applyFill="1" applyBorder="1" applyAlignment="1" applyProtection="1">
      <alignment horizontal="right" vertical="center" indent="2"/>
      <protection hidden="1"/>
    </xf>
    <xf numFmtId="1" fontId="16" fillId="3" borderId="22" xfId="1" applyNumberFormat="1" applyFont="1" applyFill="1" applyBorder="1" applyAlignment="1" applyProtection="1">
      <alignment horizontal="right" vertical="center" indent="2"/>
      <protection hidden="1"/>
    </xf>
    <xf numFmtId="169" fontId="16" fillId="3" borderId="22" xfId="2" applyNumberFormat="1" applyFont="1" applyFill="1" applyBorder="1" applyAlignment="1" applyProtection="1">
      <alignment horizontal="right" vertical="center" wrapText="1" indent="2"/>
      <protection hidden="1"/>
    </xf>
    <xf numFmtId="1" fontId="16" fillId="3" borderId="23" xfId="1" applyNumberFormat="1" applyFont="1" applyFill="1" applyBorder="1" applyAlignment="1" applyProtection="1">
      <alignment horizontal="right" vertical="center" indent="2"/>
      <protection hidden="1"/>
    </xf>
    <xf numFmtId="169" fontId="16" fillId="3" borderId="23" xfId="2" applyNumberFormat="1" applyFont="1" applyFill="1" applyBorder="1" applyAlignment="1" applyProtection="1">
      <alignment horizontal="right" vertical="center" wrapText="1" indent="2"/>
      <protection hidden="1"/>
    </xf>
    <xf numFmtId="168" fontId="16" fillId="3" borderId="0" xfId="1" applyNumberFormat="1" applyFont="1" applyFill="1" applyAlignment="1" applyProtection="1">
      <alignment horizontal="right" vertical="center" indent="2"/>
      <protection hidden="1"/>
    </xf>
    <xf numFmtId="168" fontId="16" fillId="3" borderId="56" xfId="1" applyNumberFormat="1" applyFont="1" applyFill="1" applyBorder="1" applyAlignment="1" applyProtection="1">
      <alignment horizontal="right" vertical="center" indent="2"/>
      <protection hidden="1"/>
    </xf>
    <xf numFmtId="9" fontId="16" fillId="3" borderId="0" xfId="1" applyFont="1" applyFill="1" applyAlignment="1" applyProtection="1">
      <alignment horizontal="right" vertical="center" indent="2"/>
      <protection hidden="1"/>
    </xf>
    <xf numFmtId="168" fontId="16" fillId="3" borderId="25" xfId="1" applyNumberFormat="1" applyFont="1" applyFill="1" applyBorder="1" applyAlignment="1" applyProtection="1">
      <alignment horizontal="right" vertical="center" indent="2"/>
      <protection hidden="1"/>
    </xf>
    <xf numFmtId="9" fontId="16" fillId="3" borderId="25" xfId="1" applyFont="1" applyFill="1" applyBorder="1" applyAlignment="1" applyProtection="1">
      <alignment horizontal="right" vertical="center" indent="2"/>
      <protection hidden="1"/>
    </xf>
    <xf numFmtId="1" fontId="16" fillId="3" borderId="0" xfId="1" applyNumberFormat="1" applyFont="1" applyFill="1" applyAlignment="1" applyProtection="1">
      <alignment horizontal="right" vertical="center" indent="2"/>
      <protection hidden="1"/>
    </xf>
    <xf numFmtId="169" fontId="16" fillId="3" borderId="26" xfId="2" applyNumberFormat="1" applyFont="1" applyFill="1" applyBorder="1" applyAlignment="1" applyProtection="1">
      <alignment horizontal="right" vertical="center" wrapText="1" indent="2"/>
      <protection hidden="1"/>
    </xf>
    <xf numFmtId="169" fontId="52" fillId="0" borderId="0" xfId="2" applyNumberFormat="1" applyFont="1" applyAlignment="1" applyProtection="1">
      <alignment horizontal="right" vertical="center" indent="2"/>
      <protection hidden="1"/>
    </xf>
    <xf numFmtId="169" fontId="52" fillId="0" borderId="26" xfId="2" applyNumberFormat="1" applyFont="1" applyBorder="1" applyAlignment="1" applyProtection="1">
      <alignment horizontal="right" vertical="center" indent="2"/>
      <protection hidden="1"/>
    </xf>
    <xf numFmtId="168" fontId="52" fillId="0" borderId="0" xfId="1" applyNumberFormat="1" applyFont="1" applyBorder="1" applyAlignment="1" applyProtection="1">
      <alignment horizontal="right" vertical="center" indent="2"/>
      <protection hidden="1"/>
    </xf>
    <xf numFmtId="9" fontId="52" fillId="3" borderId="0" xfId="1" applyFont="1" applyFill="1" applyAlignment="1" applyProtection="1">
      <alignment horizontal="right" vertical="center" indent="2"/>
      <protection hidden="1"/>
    </xf>
    <xf numFmtId="168" fontId="52" fillId="3" borderId="23" xfId="1" applyNumberFormat="1" applyFont="1" applyFill="1" applyBorder="1" applyAlignment="1" applyProtection="1">
      <alignment horizontal="right" vertical="center" indent="2"/>
      <protection hidden="1"/>
    </xf>
    <xf numFmtId="168" fontId="16" fillId="3" borderId="23" xfId="1" applyNumberFormat="1" applyFont="1" applyFill="1" applyBorder="1" applyAlignment="1" applyProtection="1">
      <alignment horizontal="right" vertical="center" indent="2"/>
      <protection hidden="1"/>
    </xf>
    <xf numFmtId="168" fontId="52" fillId="3" borderId="0" xfId="1" applyNumberFormat="1" applyFont="1" applyFill="1" applyBorder="1" applyAlignment="1" applyProtection="1">
      <alignment horizontal="right" vertical="center" indent="2"/>
      <protection hidden="1"/>
    </xf>
    <xf numFmtId="168" fontId="16" fillId="3" borderId="0" xfId="1" applyNumberFormat="1" applyFont="1" applyFill="1" applyBorder="1" applyAlignment="1" applyProtection="1">
      <alignment horizontal="right" vertical="center" indent="2"/>
      <protection hidden="1"/>
    </xf>
    <xf numFmtId="9" fontId="52" fillId="3" borderId="23" xfId="1" applyFont="1" applyFill="1" applyBorder="1" applyAlignment="1" applyProtection="1">
      <alignment horizontal="right" vertical="center" indent="2"/>
      <protection hidden="1"/>
    </xf>
    <xf numFmtId="9" fontId="52" fillId="3" borderId="0" xfId="1" applyFont="1" applyFill="1" applyBorder="1" applyAlignment="1" applyProtection="1">
      <alignment horizontal="right" vertical="center" indent="2"/>
      <protection hidden="1"/>
    </xf>
    <xf numFmtId="9" fontId="52" fillId="3" borderId="22" xfId="1" applyFont="1" applyFill="1" applyBorder="1" applyAlignment="1" applyProtection="1">
      <alignment horizontal="right" vertical="center" indent="2"/>
      <protection hidden="1"/>
    </xf>
    <xf numFmtId="168" fontId="16" fillId="3" borderId="22" xfId="1" applyNumberFormat="1" applyFont="1" applyFill="1" applyBorder="1" applyAlignment="1" applyProtection="1">
      <alignment horizontal="right" vertical="center" indent="2"/>
      <protection hidden="1"/>
    </xf>
    <xf numFmtId="9" fontId="52" fillId="3" borderId="56" xfId="1" applyFont="1" applyFill="1" applyBorder="1" applyAlignment="1" applyProtection="1">
      <alignment horizontal="right" vertical="center" indent="2"/>
      <protection hidden="1"/>
    </xf>
    <xf numFmtId="169" fontId="52" fillId="3" borderId="0" xfId="2" applyNumberFormat="1" applyFont="1" applyFill="1" applyBorder="1" applyAlignment="1" applyProtection="1">
      <alignment horizontal="right" vertical="center" wrapText="1" indent="2"/>
      <protection hidden="1"/>
    </xf>
    <xf numFmtId="0" fontId="16" fillId="7" borderId="25" xfId="0" applyFont="1" applyFill="1" applyBorder="1" applyAlignment="1" applyProtection="1">
      <alignment horizontal="left" vertical="top"/>
      <protection hidden="1"/>
    </xf>
    <xf numFmtId="0" fontId="16" fillId="0" borderId="65" xfId="0" applyFont="1" applyBorder="1" applyAlignment="1" applyProtection="1">
      <alignment horizontal="left" vertical="center" wrapText="1"/>
      <protection hidden="1"/>
    </xf>
    <xf numFmtId="0" fontId="44" fillId="0" borderId="65" xfId="0" applyFont="1" applyBorder="1" applyAlignment="1" applyProtection="1">
      <alignment horizontal="left" vertical="center"/>
      <protection hidden="1"/>
    </xf>
    <xf numFmtId="0" fontId="16" fillId="0" borderId="65" xfId="0" applyFont="1" applyBorder="1" applyAlignment="1" applyProtection="1">
      <alignment horizontal="center" vertical="center"/>
      <protection hidden="1"/>
    </xf>
    <xf numFmtId="169" fontId="52" fillId="0" borderId="65" xfId="2" applyNumberFormat="1" applyFont="1" applyBorder="1" applyAlignment="1" applyProtection="1">
      <alignment horizontal="right" vertical="center" indent="2"/>
      <protection hidden="1"/>
    </xf>
    <xf numFmtId="169" fontId="16" fillId="3" borderId="65" xfId="2" applyNumberFormat="1" applyFont="1" applyFill="1" applyBorder="1" applyAlignment="1" applyProtection="1">
      <alignment horizontal="right" vertical="center" wrapText="1" indent="2"/>
      <protection hidden="1"/>
    </xf>
    <xf numFmtId="169" fontId="16" fillId="0" borderId="65" xfId="2" applyNumberFormat="1" applyFont="1" applyBorder="1" applyAlignment="1" applyProtection="1">
      <alignment horizontal="right" vertical="center" wrapText="1" indent="2"/>
      <protection hidden="1"/>
    </xf>
    <xf numFmtId="9" fontId="52" fillId="0" borderId="65" xfId="1" applyFont="1" applyBorder="1" applyAlignment="1" applyProtection="1">
      <alignment horizontal="right" vertical="center" indent="2"/>
      <protection hidden="1"/>
    </xf>
    <xf numFmtId="0" fontId="16" fillId="7" borderId="65" xfId="0" applyFont="1" applyFill="1" applyBorder="1" applyAlignment="1" applyProtection="1">
      <alignment horizontal="left" vertical="top"/>
      <protection hidden="1"/>
    </xf>
    <xf numFmtId="168" fontId="16" fillId="3" borderId="0" xfId="1" applyNumberFormat="1" applyFont="1" applyFill="1" applyBorder="1" applyAlignment="1" applyProtection="1">
      <alignment horizontal="right" vertical="center" wrapText="1" indent="2"/>
      <protection hidden="1"/>
    </xf>
    <xf numFmtId="175" fontId="16" fillId="3" borderId="0" xfId="1" applyNumberFormat="1" applyFont="1" applyFill="1" applyBorder="1" applyAlignment="1" applyProtection="1">
      <alignment horizontal="right" vertical="center" wrapText="1" indent="2"/>
      <protection hidden="1"/>
    </xf>
    <xf numFmtId="168" fontId="16" fillId="3" borderId="51" xfId="1" applyNumberFormat="1" applyFont="1" applyFill="1" applyBorder="1" applyAlignment="1" applyProtection="1">
      <alignment horizontal="right" vertical="center" wrapText="1" indent="2"/>
      <protection hidden="1"/>
    </xf>
    <xf numFmtId="168" fontId="16" fillId="3" borderId="50" xfId="1" applyNumberFormat="1" applyFont="1" applyFill="1" applyBorder="1" applyAlignment="1" applyProtection="1">
      <alignment horizontal="right" vertical="center" wrapText="1" indent="2"/>
      <protection hidden="1"/>
    </xf>
    <xf numFmtId="168" fontId="52" fillId="3" borderId="51" xfId="1" applyNumberFormat="1" applyFont="1" applyFill="1" applyBorder="1" applyAlignment="1" applyProtection="1">
      <alignment horizontal="right" vertical="center" wrapText="1" indent="2"/>
      <protection hidden="1"/>
    </xf>
    <xf numFmtId="168" fontId="52" fillId="3" borderId="50" xfId="1" applyNumberFormat="1" applyFont="1" applyFill="1" applyBorder="1" applyAlignment="1" applyProtection="1">
      <alignment horizontal="right" vertical="center" wrapText="1" indent="2"/>
      <protection hidden="1"/>
    </xf>
    <xf numFmtId="168" fontId="52" fillId="3" borderId="0" xfId="1" applyNumberFormat="1" applyFont="1" applyFill="1" applyBorder="1" applyAlignment="1" applyProtection="1">
      <alignment horizontal="right" vertical="center" wrapText="1" indent="2"/>
      <protection hidden="1"/>
    </xf>
    <xf numFmtId="2" fontId="52" fillId="3" borderId="0" xfId="1" applyNumberFormat="1" applyFont="1" applyFill="1" applyAlignment="1" applyProtection="1">
      <alignment horizontal="right" vertical="center" indent="2"/>
      <protection hidden="1"/>
    </xf>
    <xf numFmtId="169" fontId="52" fillId="0" borderId="2" xfId="2" applyNumberFormat="1" applyFont="1" applyBorder="1" applyAlignment="1" applyProtection="1">
      <alignment horizontal="right" vertical="center" wrapText="1" indent="2"/>
      <protection hidden="1"/>
    </xf>
    <xf numFmtId="169" fontId="91" fillId="0" borderId="0" xfId="2" applyNumberFormat="1" applyFont="1" applyBorder="1" applyAlignment="1" applyProtection="1">
      <alignment horizontal="right" vertical="center" wrapText="1" indent="2"/>
      <protection hidden="1"/>
    </xf>
    <xf numFmtId="169" fontId="91" fillId="0" borderId="0" xfId="2" applyNumberFormat="1" applyFont="1" applyAlignment="1" applyProtection="1">
      <alignment horizontal="right" vertical="center" wrapText="1" indent="2"/>
      <protection hidden="1"/>
    </xf>
    <xf numFmtId="169" fontId="52" fillId="0" borderId="0" xfId="2" applyNumberFormat="1" applyFont="1" applyBorder="1" applyAlignment="1" applyProtection="1">
      <alignment horizontal="right" vertical="center" wrapText="1" indent="2"/>
      <protection hidden="1"/>
    </xf>
    <xf numFmtId="169" fontId="52" fillId="0" borderId="3" xfId="2" applyNumberFormat="1" applyFont="1" applyBorder="1" applyAlignment="1" applyProtection="1">
      <alignment horizontal="right" vertical="center" wrapText="1" indent="2"/>
      <protection hidden="1"/>
    </xf>
    <xf numFmtId="169" fontId="100" fillId="0" borderId="0" xfId="2" applyNumberFormat="1" applyFont="1" applyAlignment="1" applyProtection="1">
      <alignment horizontal="right" vertical="center" wrapText="1" indent="2"/>
      <protection hidden="1"/>
    </xf>
    <xf numFmtId="169" fontId="100" fillId="3" borderId="2" xfId="2" applyNumberFormat="1" applyFont="1" applyFill="1" applyBorder="1" applyAlignment="1" applyProtection="1">
      <alignment horizontal="right" vertical="center" wrapText="1" indent="2"/>
      <protection hidden="1"/>
    </xf>
    <xf numFmtId="168" fontId="100" fillId="3" borderId="2" xfId="1" applyNumberFormat="1" applyFont="1" applyFill="1" applyBorder="1" applyAlignment="1" applyProtection="1">
      <alignment horizontal="right" vertical="center" indent="2"/>
      <protection hidden="1"/>
    </xf>
    <xf numFmtId="168" fontId="100" fillId="3" borderId="3" xfId="1" applyNumberFormat="1" applyFont="1" applyFill="1" applyBorder="1" applyAlignment="1" applyProtection="1">
      <alignment horizontal="right" vertical="center" indent="2"/>
      <protection hidden="1"/>
    </xf>
    <xf numFmtId="171" fontId="16" fillId="3" borderId="0" xfId="0" applyNumberFormat="1" applyFont="1" applyFill="1" applyAlignment="1" applyProtection="1">
      <alignment horizontal="right" vertical="center" wrapText="1" indent="2"/>
      <protection hidden="1"/>
    </xf>
    <xf numFmtId="177" fontId="16" fillId="3" borderId="0" xfId="0" applyNumberFormat="1" applyFont="1" applyFill="1" applyAlignment="1" applyProtection="1">
      <alignment horizontal="right" vertical="center" wrapText="1" indent="2"/>
      <protection hidden="1"/>
    </xf>
    <xf numFmtId="171" fontId="25" fillId="3" borderId="0" xfId="2" applyNumberFormat="1" applyFont="1" applyFill="1" applyBorder="1" applyAlignment="1" applyProtection="1">
      <alignment horizontal="right" vertical="center" wrapText="1" indent="2"/>
      <protection hidden="1"/>
    </xf>
    <xf numFmtId="171" fontId="16" fillId="3" borderId="0" xfId="2" applyNumberFormat="1" applyFont="1" applyFill="1" applyBorder="1" applyAlignment="1" applyProtection="1">
      <alignment horizontal="right" vertical="center" wrapText="1" indent="2"/>
      <protection hidden="1"/>
    </xf>
    <xf numFmtId="0" fontId="52" fillId="0" borderId="0" xfId="0" applyFont="1" applyAlignment="1" applyProtection="1">
      <alignment horizontal="right" vertical="center" wrapText="1" indent="2"/>
      <protection hidden="1"/>
    </xf>
    <xf numFmtId="9" fontId="52" fillId="0" borderId="0" xfId="1" applyFont="1" applyAlignment="1" applyProtection="1">
      <alignment horizontal="right" vertical="center" wrapText="1" indent="2"/>
      <protection hidden="1"/>
    </xf>
    <xf numFmtId="9" fontId="52" fillId="0" borderId="3" xfId="1" applyFont="1" applyBorder="1" applyAlignment="1" applyProtection="1">
      <alignment horizontal="right" vertical="center" wrapText="1" indent="2"/>
      <protection hidden="1"/>
    </xf>
    <xf numFmtId="9" fontId="52" fillId="3" borderId="24" xfId="1" applyFont="1" applyFill="1" applyBorder="1" applyAlignment="1" applyProtection="1">
      <alignment horizontal="right" vertical="center" wrapText="1" indent="2"/>
      <protection hidden="1"/>
    </xf>
    <xf numFmtId="9" fontId="52" fillId="3" borderId="27" xfId="1" applyFont="1" applyFill="1" applyBorder="1" applyAlignment="1" applyProtection="1">
      <alignment horizontal="right" vertical="center" wrapText="1" indent="2"/>
      <protection hidden="1"/>
    </xf>
    <xf numFmtId="177" fontId="52" fillId="0" borderId="0" xfId="2" applyNumberFormat="1" applyFont="1" applyFill="1" applyBorder="1" applyAlignment="1" applyProtection="1">
      <alignment horizontal="right" vertical="center" wrapText="1" indent="2"/>
      <protection hidden="1"/>
    </xf>
    <xf numFmtId="0" fontId="52" fillId="0" borderId="50" xfId="0" applyFont="1" applyBorder="1" applyAlignment="1" applyProtection="1">
      <alignment horizontal="right" vertical="center" wrapText="1" indent="2"/>
      <protection hidden="1"/>
    </xf>
    <xf numFmtId="0" fontId="52" fillId="0" borderId="51" xfId="0" applyFont="1" applyBorder="1" applyAlignment="1" applyProtection="1">
      <alignment horizontal="right" vertical="center" wrapText="1" indent="2"/>
      <protection hidden="1"/>
    </xf>
    <xf numFmtId="0" fontId="52" fillId="0" borderId="55" xfId="0" applyFont="1" applyBorder="1" applyAlignment="1" applyProtection="1">
      <alignment horizontal="right" vertical="center" wrapText="1" indent="2"/>
      <protection hidden="1"/>
    </xf>
    <xf numFmtId="0" fontId="52" fillId="0" borderId="54" xfId="0" applyFont="1" applyBorder="1" applyAlignment="1" applyProtection="1">
      <alignment horizontal="right" vertical="center" wrapText="1" indent="2"/>
      <protection hidden="1"/>
    </xf>
    <xf numFmtId="171" fontId="52" fillId="0" borderId="51" xfId="2" applyNumberFormat="1" applyFont="1" applyBorder="1" applyAlignment="1" applyProtection="1">
      <alignment horizontal="right" vertical="center" wrapText="1" indent="2"/>
      <protection hidden="1"/>
    </xf>
    <xf numFmtId="171" fontId="52" fillId="0" borderId="0" xfId="2" applyNumberFormat="1" applyFont="1" applyAlignment="1" applyProtection="1">
      <alignment horizontal="right" vertical="center" wrapText="1" indent="2"/>
      <protection hidden="1"/>
    </xf>
    <xf numFmtId="171" fontId="52" fillId="0" borderId="0" xfId="2" applyNumberFormat="1" applyFont="1" applyBorder="1" applyAlignment="1" applyProtection="1">
      <alignment horizontal="right" vertical="center" wrapText="1" indent="2"/>
      <protection hidden="1"/>
    </xf>
    <xf numFmtId="2" fontId="16" fillId="3" borderId="50" xfId="0" applyNumberFormat="1" applyFont="1" applyFill="1" applyBorder="1" applyAlignment="1" applyProtection="1">
      <alignment horizontal="right" vertical="center" wrapText="1" indent="2"/>
      <protection hidden="1"/>
    </xf>
    <xf numFmtId="2" fontId="16" fillId="3" borderId="0" xfId="0" applyNumberFormat="1" applyFont="1" applyFill="1" applyAlignment="1" applyProtection="1">
      <alignment horizontal="right" vertical="center" wrapText="1" indent="2"/>
      <protection hidden="1"/>
    </xf>
    <xf numFmtId="2" fontId="16" fillId="3" borderId="51" xfId="2" applyNumberFormat="1" applyFont="1" applyFill="1" applyBorder="1" applyAlignment="1" applyProtection="1">
      <alignment horizontal="right" vertical="center" wrapText="1" indent="2"/>
      <protection hidden="1"/>
    </xf>
    <xf numFmtId="167" fontId="16" fillId="3" borderId="51" xfId="2" applyFont="1" applyFill="1" applyBorder="1" applyAlignment="1" applyProtection="1">
      <alignment horizontal="right" vertical="center" wrapText="1" indent="2"/>
      <protection hidden="1"/>
    </xf>
    <xf numFmtId="2" fontId="16" fillId="3" borderId="0" xfId="2" applyNumberFormat="1" applyFont="1" applyFill="1" applyAlignment="1" applyProtection="1">
      <alignment horizontal="right" vertical="center" wrapText="1" indent="2"/>
      <protection hidden="1"/>
    </xf>
    <xf numFmtId="167" fontId="16" fillId="3" borderId="0" xfId="2" applyFont="1" applyFill="1" applyAlignment="1" applyProtection="1">
      <alignment horizontal="right" vertical="center" wrapText="1" indent="2"/>
      <protection hidden="1"/>
    </xf>
    <xf numFmtId="2" fontId="16" fillId="3" borderId="0" xfId="2" applyNumberFormat="1" applyFont="1" applyFill="1" applyBorder="1" applyAlignment="1" applyProtection="1">
      <alignment horizontal="right" vertical="center" wrapText="1" indent="2"/>
      <protection hidden="1"/>
    </xf>
    <xf numFmtId="0" fontId="44" fillId="0" borderId="28" xfId="0" applyFont="1" applyBorder="1" applyAlignment="1" applyProtection="1">
      <alignment horizontal="left" vertical="center" wrapText="1"/>
      <protection hidden="1"/>
    </xf>
    <xf numFmtId="0" fontId="44" fillId="0" borderId="29" xfId="0" applyFont="1" applyBorder="1" applyAlignment="1" applyProtection="1">
      <alignment horizontal="left" vertical="center" wrapText="1"/>
      <protection hidden="1"/>
    </xf>
    <xf numFmtId="0" fontId="44" fillId="0" borderId="23" xfId="0" applyFont="1" applyBorder="1" applyAlignment="1" applyProtection="1">
      <alignment horizontal="left" vertical="center" wrapText="1"/>
      <protection hidden="1"/>
    </xf>
    <xf numFmtId="0" fontId="44" fillId="0" borderId="3" xfId="0" applyFont="1" applyBorder="1" applyAlignment="1" applyProtection="1">
      <alignment horizontal="left" vertical="center" wrapText="1"/>
      <protection hidden="1"/>
    </xf>
    <xf numFmtId="168" fontId="32" fillId="0" borderId="0" xfId="1" applyNumberFormat="1" applyFont="1" applyFill="1" applyBorder="1" applyAlignment="1" applyProtection="1">
      <alignment horizontal="right" vertical="center" wrapText="1" indent="2"/>
      <protection hidden="1"/>
    </xf>
    <xf numFmtId="168" fontId="32" fillId="0" borderId="29" xfId="1" applyNumberFormat="1" applyFont="1" applyFill="1" applyBorder="1" applyAlignment="1" applyProtection="1">
      <alignment horizontal="right" vertical="center" wrapText="1" indent="2"/>
      <protection hidden="1"/>
    </xf>
    <xf numFmtId="175" fontId="32" fillId="0" borderId="29" xfId="1" applyNumberFormat="1" applyFont="1" applyFill="1" applyBorder="1" applyAlignment="1" applyProtection="1">
      <alignment horizontal="right" vertical="center" wrapText="1" indent="2"/>
      <protection hidden="1"/>
    </xf>
    <xf numFmtId="175" fontId="32" fillId="0" borderId="28" xfId="1" applyNumberFormat="1" applyFont="1" applyFill="1" applyBorder="1" applyAlignment="1" applyProtection="1">
      <alignment horizontal="right" vertical="center" wrapText="1" indent="2"/>
      <protection hidden="1"/>
    </xf>
    <xf numFmtId="168" fontId="16" fillId="0" borderId="29" xfId="1" applyNumberFormat="1" applyFont="1" applyFill="1" applyBorder="1" applyAlignment="1" applyProtection="1">
      <alignment horizontal="right" vertical="center" wrapText="1" indent="2"/>
      <protection hidden="1"/>
    </xf>
    <xf numFmtId="168" fontId="16" fillId="0" borderId="28" xfId="1" applyNumberFormat="1" applyFont="1" applyFill="1" applyBorder="1" applyAlignment="1" applyProtection="1">
      <alignment horizontal="right" vertical="center" wrapText="1" indent="2"/>
      <protection hidden="1"/>
    </xf>
    <xf numFmtId="168" fontId="32" fillId="0" borderId="23" xfId="1" applyNumberFormat="1" applyFont="1" applyFill="1" applyBorder="1" applyAlignment="1" applyProtection="1">
      <alignment horizontal="right" vertical="center" wrapText="1" indent="2"/>
      <protection hidden="1"/>
    </xf>
    <xf numFmtId="168" fontId="32" fillId="0" borderId="22" xfId="1" applyNumberFormat="1" applyFont="1" applyFill="1" applyBorder="1" applyAlignment="1" applyProtection="1">
      <alignment horizontal="right" vertical="center" wrapText="1" indent="2"/>
      <protection hidden="1"/>
    </xf>
    <xf numFmtId="9" fontId="100" fillId="0" borderId="3" xfId="1" applyFont="1" applyFill="1" applyBorder="1" applyAlignment="1" applyProtection="1">
      <alignment horizontal="right" vertical="center" wrapText="1" indent="2"/>
      <protection hidden="1"/>
    </xf>
    <xf numFmtId="9" fontId="52" fillId="0" borderId="0" xfId="1" applyFont="1" applyFill="1" applyBorder="1" applyAlignment="1" applyProtection="1">
      <alignment horizontal="right" vertical="center" wrapText="1" indent="2"/>
      <protection hidden="1"/>
    </xf>
    <xf numFmtId="9" fontId="52" fillId="0" borderId="28" xfId="1" applyFont="1" applyFill="1" applyBorder="1" applyAlignment="1" applyProtection="1">
      <alignment horizontal="right" vertical="center" wrapText="1" indent="2"/>
      <protection hidden="1"/>
    </xf>
    <xf numFmtId="9" fontId="52" fillId="0" borderId="29" xfId="1" applyFont="1" applyFill="1" applyBorder="1" applyAlignment="1" applyProtection="1">
      <alignment horizontal="right" vertical="center" wrapText="1" indent="2"/>
      <protection hidden="1"/>
    </xf>
    <xf numFmtId="168" fontId="52" fillId="0" borderId="29" xfId="1" applyNumberFormat="1" applyFont="1" applyFill="1" applyBorder="1" applyAlignment="1" applyProtection="1">
      <alignment horizontal="right" vertical="center" wrapText="1" indent="2"/>
      <protection hidden="1"/>
    </xf>
    <xf numFmtId="168" fontId="52" fillId="0" borderId="28" xfId="1" applyNumberFormat="1" applyFont="1" applyFill="1" applyBorder="1" applyAlignment="1" applyProtection="1">
      <alignment horizontal="right" vertical="center" wrapText="1" indent="2"/>
      <protection hidden="1"/>
    </xf>
    <xf numFmtId="9" fontId="52" fillId="0" borderId="23" xfId="1" applyFont="1" applyFill="1" applyBorder="1" applyAlignment="1" applyProtection="1">
      <alignment horizontal="right" vertical="center" wrapText="1" indent="2"/>
      <protection hidden="1"/>
    </xf>
    <xf numFmtId="9" fontId="52" fillId="0" borderId="22" xfId="1" applyFont="1" applyFill="1" applyBorder="1" applyAlignment="1" applyProtection="1">
      <alignment horizontal="right" vertical="center" wrapText="1" indent="2"/>
      <protection hidden="1"/>
    </xf>
    <xf numFmtId="9" fontId="52" fillId="0" borderId="3" xfId="1" applyFont="1" applyFill="1" applyBorder="1" applyAlignment="1" applyProtection="1">
      <alignment horizontal="right" vertical="center" wrapText="1" indent="2"/>
      <protection hidden="1"/>
    </xf>
    <xf numFmtId="0" fontId="52" fillId="0" borderId="0" xfId="0" applyFont="1" applyAlignment="1" applyProtection="1">
      <alignment horizontal="right" vertical="center" indent="2"/>
      <protection hidden="1"/>
    </xf>
    <xf numFmtId="3" fontId="52" fillId="0" borderId="2" xfId="0" applyNumberFormat="1" applyFont="1" applyBorder="1" applyAlignment="1" applyProtection="1">
      <alignment horizontal="right" vertical="center" wrapText="1" indent="2"/>
      <protection hidden="1"/>
    </xf>
    <xf numFmtId="3" fontId="52" fillId="0" borderId="1" xfId="0" applyNumberFormat="1" applyFont="1" applyBorder="1" applyAlignment="1" applyProtection="1">
      <alignment horizontal="right" vertical="center" wrapText="1" indent="2"/>
      <protection hidden="1"/>
    </xf>
    <xf numFmtId="9" fontId="52" fillId="0" borderId="2" xfId="1" applyFont="1" applyBorder="1" applyAlignment="1" applyProtection="1">
      <alignment horizontal="right" vertical="center" wrapText="1" indent="2"/>
      <protection hidden="1"/>
    </xf>
    <xf numFmtId="9" fontId="91" fillId="0" borderId="0" xfId="1" applyFont="1" applyAlignment="1" applyProtection="1">
      <alignment horizontal="right" vertical="center" wrapText="1" indent="2"/>
      <protection hidden="1"/>
    </xf>
    <xf numFmtId="9" fontId="52" fillId="0" borderId="1" xfId="1" applyFont="1" applyBorder="1" applyAlignment="1" applyProtection="1">
      <alignment horizontal="right" vertical="center" wrapText="1" indent="2"/>
      <protection hidden="1"/>
    </xf>
    <xf numFmtId="9" fontId="100" fillId="4" borderId="1" xfId="1" applyFont="1" applyFill="1" applyBorder="1" applyAlignment="1" applyProtection="1">
      <alignment horizontal="right" vertical="center" wrapText="1" indent="2"/>
      <protection hidden="1"/>
    </xf>
    <xf numFmtId="9" fontId="101" fillId="4" borderId="1" xfId="1" applyFont="1" applyFill="1" applyBorder="1" applyAlignment="1" applyProtection="1">
      <alignment horizontal="right" vertical="center" wrapText="1" indent="2"/>
      <protection hidden="1"/>
    </xf>
    <xf numFmtId="168" fontId="52" fillId="0" borderId="0" xfId="1" applyNumberFormat="1" applyFont="1" applyFill="1" applyAlignment="1" applyProtection="1">
      <alignment horizontal="right" vertical="center" indent="2"/>
      <protection hidden="1"/>
    </xf>
    <xf numFmtId="10" fontId="16" fillId="0" borderId="1" xfId="0" applyNumberFormat="1" applyFont="1" applyBorder="1" applyAlignment="1" applyProtection="1">
      <alignment horizontal="right" vertical="center" wrapText="1" indent="2"/>
      <protection hidden="1"/>
    </xf>
    <xf numFmtId="0" fontId="102" fillId="7" borderId="2" xfId="0" applyFont="1" applyFill="1" applyBorder="1" applyAlignment="1" applyProtection="1">
      <alignment horizontal="right" vertical="center" indent="2"/>
      <protection hidden="1"/>
    </xf>
    <xf numFmtId="0" fontId="102" fillId="7" borderId="0" xfId="0" applyFont="1" applyFill="1" applyAlignment="1" applyProtection="1">
      <alignment horizontal="right" vertical="center" indent="2"/>
      <protection hidden="1"/>
    </xf>
    <xf numFmtId="0" fontId="102" fillId="7" borderId="3" xfId="0" applyFont="1" applyFill="1" applyBorder="1" applyAlignment="1" applyProtection="1">
      <alignment horizontal="right" vertical="center" indent="2"/>
      <protection hidden="1"/>
    </xf>
    <xf numFmtId="0" fontId="103" fillId="7" borderId="2" xfId="0" applyFont="1" applyFill="1" applyBorder="1" applyAlignment="1" applyProtection="1">
      <alignment horizontal="right" vertical="center" indent="2"/>
      <protection hidden="1"/>
    </xf>
    <xf numFmtId="0" fontId="103" fillId="7" borderId="0" xfId="0" applyFont="1" applyFill="1" applyAlignment="1" applyProtection="1">
      <alignment horizontal="right" vertical="center" indent="2"/>
      <protection hidden="1"/>
    </xf>
    <xf numFmtId="0" fontId="103" fillId="7" borderId="3" xfId="0" applyFont="1" applyFill="1" applyBorder="1" applyAlignment="1" applyProtection="1">
      <alignment horizontal="right" vertical="center" indent="2"/>
      <protection hidden="1"/>
    </xf>
    <xf numFmtId="9" fontId="103" fillId="7" borderId="2" xfId="1" applyFont="1" applyFill="1" applyBorder="1" applyAlignment="1" applyProtection="1">
      <alignment horizontal="right" vertical="center" indent="2"/>
      <protection hidden="1"/>
    </xf>
    <xf numFmtId="9" fontId="103" fillId="7" borderId="3" xfId="1" applyFont="1" applyFill="1" applyBorder="1" applyAlignment="1" applyProtection="1">
      <alignment horizontal="right" vertical="center" indent="2"/>
      <protection hidden="1"/>
    </xf>
    <xf numFmtId="0" fontId="103" fillId="7" borderId="22" xfId="0" applyFont="1" applyFill="1" applyBorder="1" applyAlignment="1" applyProtection="1">
      <alignment horizontal="right" vertical="center" indent="2"/>
      <protection hidden="1"/>
    </xf>
    <xf numFmtId="0" fontId="103" fillId="7" borderId="23" xfId="0" applyFont="1" applyFill="1" applyBorder="1" applyAlignment="1" applyProtection="1">
      <alignment horizontal="right" vertical="center" indent="2"/>
      <protection hidden="1"/>
    </xf>
    <xf numFmtId="0" fontId="103" fillId="7" borderId="56" xfId="0" applyFont="1" applyFill="1" applyBorder="1" applyAlignment="1" applyProtection="1">
      <alignment horizontal="right" vertical="center" indent="2"/>
      <protection hidden="1"/>
    </xf>
    <xf numFmtId="0" fontId="103" fillId="7" borderId="25" xfId="0" applyFont="1" applyFill="1" applyBorder="1" applyAlignment="1" applyProtection="1">
      <alignment horizontal="right" vertical="center" indent="2"/>
      <protection hidden="1"/>
    </xf>
    <xf numFmtId="0" fontId="103" fillId="7" borderId="0" xfId="0" applyFont="1" applyFill="1" applyAlignment="1" applyProtection="1">
      <alignment horizontal="right" vertical="center" wrapText="1" indent="2"/>
      <protection hidden="1"/>
    </xf>
    <xf numFmtId="0" fontId="103" fillId="7" borderId="25" xfId="0" applyFont="1" applyFill="1" applyBorder="1" applyAlignment="1" applyProtection="1">
      <alignment horizontal="right" vertical="center" wrapText="1" indent="2"/>
      <protection hidden="1"/>
    </xf>
    <xf numFmtId="0" fontId="103" fillId="7" borderId="26" xfId="0" applyFont="1" applyFill="1" applyBorder="1" applyAlignment="1" applyProtection="1">
      <alignment horizontal="left" vertical="center"/>
      <protection hidden="1"/>
    </xf>
    <xf numFmtId="0" fontId="103" fillId="7" borderId="0" xfId="0" applyFont="1" applyFill="1" applyAlignment="1" applyProtection="1">
      <alignment horizontal="left" vertical="center"/>
      <protection hidden="1"/>
    </xf>
    <xf numFmtId="0" fontId="103" fillId="7" borderId="23" xfId="0" applyFont="1" applyFill="1" applyBorder="1" applyAlignment="1" applyProtection="1">
      <alignment horizontal="left" vertical="center"/>
      <protection hidden="1"/>
    </xf>
    <xf numFmtId="0" fontId="103" fillId="7" borderId="22" xfId="0" applyFont="1" applyFill="1" applyBorder="1" applyAlignment="1" applyProtection="1">
      <alignment horizontal="left" vertical="center"/>
      <protection hidden="1"/>
    </xf>
    <xf numFmtId="0" fontId="103" fillId="7" borderId="56" xfId="0" applyFont="1" applyFill="1" applyBorder="1" applyAlignment="1" applyProtection="1">
      <alignment horizontal="left" vertical="center"/>
      <protection hidden="1"/>
    </xf>
    <xf numFmtId="0" fontId="103" fillId="7" borderId="65" xfId="0" applyFont="1" applyFill="1" applyBorder="1" applyAlignment="1" applyProtection="1">
      <alignment horizontal="left" vertical="top"/>
      <protection hidden="1"/>
    </xf>
    <xf numFmtId="0" fontId="103" fillId="7" borderId="25" xfId="0" applyFont="1" applyFill="1" applyBorder="1" applyAlignment="1" applyProtection="1">
      <alignment horizontal="left" vertical="top"/>
      <protection hidden="1"/>
    </xf>
    <xf numFmtId="0" fontId="103" fillId="7" borderId="0" xfId="0" applyFont="1" applyFill="1" applyAlignment="1" applyProtection="1">
      <alignment horizontal="right" indent="2"/>
      <protection hidden="1"/>
    </xf>
    <xf numFmtId="168" fontId="103" fillId="7" borderId="51" xfId="1" applyNumberFormat="1" applyFont="1" applyFill="1" applyBorder="1" applyAlignment="1" applyProtection="1">
      <alignment horizontal="right" vertical="center" wrapText="1" indent="2"/>
      <protection hidden="1"/>
    </xf>
    <xf numFmtId="168" fontId="103" fillId="7" borderId="0" xfId="1" applyNumberFormat="1" applyFont="1" applyFill="1" applyBorder="1" applyAlignment="1" applyProtection="1">
      <alignment horizontal="right" vertical="center" wrapText="1" indent="2"/>
      <protection hidden="1"/>
    </xf>
    <xf numFmtId="168" fontId="103" fillId="7" borderId="50" xfId="1" applyNumberFormat="1" applyFont="1" applyFill="1" applyBorder="1" applyAlignment="1" applyProtection="1">
      <alignment horizontal="right" vertical="center" wrapText="1" indent="2"/>
      <protection hidden="1"/>
    </xf>
    <xf numFmtId="168" fontId="103" fillId="7" borderId="3" xfId="1" applyNumberFormat="1" applyFont="1" applyFill="1" applyBorder="1" applyAlignment="1" applyProtection="1">
      <alignment horizontal="right" vertical="center" wrapText="1" indent="2"/>
      <protection hidden="1"/>
    </xf>
    <xf numFmtId="0" fontId="103" fillId="7" borderId="3" xfId="0" applyFont="1" applyFill="1" applyBorder="1" applyAlignment="1" applyProtection="1">
      <alignment horizontal="right" vertical="center" wrapText="1" indent="2"/>
      <protection hidden="1"/>
    </xf>
    <xf numFmtId="168" fontId="52" fillId="0" borderId="3" xfId="1" applyNumberFormat="1" applyFont="1" applyBorder="1" applyAlignment="1" applyProtection="1">
      <alignment horizontal="right" vertical="center" indent="2"/>
      <protection hidden="1"/>
    </xf>
    <xf numFmtId="1" fontId="16" fillId="3" borderId="3" xfId="1" applyNumberFormat="1" applyFont="1" applyFill="1" applyBorder="1" applyAlignment="1" applyProtection="1">
      <alignment horizontal="right" vertical="center" indent="2"/>
      <protection hidden="1"/>
    </xf>
    <xf numFmtId="0" fontId="16" fillId="0" borderId="3" xfId="0" applyFont="1" applyBorder="1" applyAlignment="1" applyProtection="1">
      <alignment horizontal="left" vertical="top"/>
      <protection hidden="1"/>
    </xf>
    <xf numFmtId="0" fontId="44" fillId="0" borderId="3" xfId="0" applyFont="1" applyBorder="1" applyAlignment="1" applyProtection="1">
      <alignment horizontal="left" vertical="center"/>
      <protection hidden="1"/>
    </xf>
    <xf numFmtId="0" fontId="44" fillId="0" borderId="3" xfId="0" applyFont="1" applyBorder="1" applyAlignment="1" applyProtection="1">
      <alignment horizontal="left" vertical="top"/>
      <protection hidden="1"/>
    </xf>
    <xf numFmtId="0" fontId="52" fillId="0" borderId="3" xfId="0" applyFont="1" applyBorder="1" applyAlignment="1" applyProtection="1">
      <alignment horizontal="right" vertical="center" indent="2"/>
      <protection hidden="1"/>
    </xf>
    <xf numFmtId="168" fontId="52" fillId="0" borderId="3" xfId="1" applyNumberFormat="1" applyFont="1" applyFill="1" applyBorder="1" applyAlignment="1" applyProtection="1">
      <alignment horizontal="right" vertical="center" indent="2"/>
      <protection hidden="1"/>
    </xf>
    <xf numFmtId="2" fontId="16" fillId="0" borderId="3" xfId="1" applyNumberFormat="1" applyFont="1" applyBorder="1" applyAlignment="1" applyProtection="1">
      <alignment horizontal="right" vertical="center" indent="2"/>
      <protection hidden="1"/>
    </xf>
    <xf numFmtId="168" fontId="16" fillId="0" borderId="3" xfId="1" applyNumberFormat="1" applyFont="1" applyFill="1" applyBorder="1" applyAlignment="1" applyProtection="1">
      <alignment horizontal="right" vertical="center" indent="2"/>
      <protection hidden="1"/>
    </xf>
    <xf numFmtId="0" fontId="101" fillId="7" borderId="2" xfId="0" applyFont="1" applyFill="1" applyBorder="1" applyAlignment="1" applyProtection="1">
      <alignment horizontal="right" vertical="center" indent="2"/>
      <protection hidden="1"/>
    </xf>
    <xf numFmtId="0" fontId="104" fillId="7" borderId="3" xfId="0" applyFont="1" applyFill="1" applyBorder="1" applyAlignment="1" applyProtection="1">
      <alignment horizontal="right" vertical="center" indent="2"/>
      <protection hidden="1"/>
    </xf>
    <xf numFmtId="0" fontId="104" fillId="7" borderId="0" xfId="0" applyFont="1" applyFill="1" applyAlignment="1" applyProtection="1">
      <alignment horizontal="right" vertical="center" indent="2"/>
      <protection hidden="1"/>
    </xf>
    <xf numFmtId="0" fontId="104" fillId="7" borderId="28" xfId="0" applyFont="1" applyFill="1" applyBorder="1" applyAlignment="1" applyProtection="1">
      <alignment horizontal="right" vertical="center" indent="2"/>
      <protection hidden="1"/>
    </xf>
    <xf numFmtId="0" fontId="104" fillId="7" borderId="29" xfId="0" applyFont="1" applyFill="1" applyBorder="1" applyAlignment="1" applyProtection="1">
      <alignment horizontal="right" vertical="center" indent="2"/>
      <protection hidden="1"/>
    </xf>
    <xf numFmtId="0" fontId="104" fillId="7" borderId="1" xfId="0" applyFont="1" applyFill="1" applyBorder="1" applyAlignment="1" applyProtection="1">
      <alignment horizontal="right" vertical="center" indent="2"/>
      <protection hidden="1"/>
    </xf>
    <xf numFmtId="0" fontId="104" fillId="7" borderId="2" xfId="0" applyFont="1" applyFill="1" applyBorder="1" applyAlignment="1" applyProtection="1">
      <alignment horizontal="right" vertical="center" wrapText="1" indent="2"/>
      <protection hidden="1"/>
    </xf>
    <xf numFmtId="0" fontId="104" fillId="7" borderId="28" xfId="0" applyFont="1" applyFill="1" applyBorder="1" applyAlignment="1" applyProtection="1">
      <alignment horizontal="right" vertical="center" wrapText="1" indent="2"/>
      <protection hidden="1"/>
    </xf>
    <xf numFmtId="0" fontId="104" fillId="7" borderId="29" xfId="0" applyFont="1" applyFill="1" applyBorder="1" applyAlignment="1" applyProtection="1">
      <alignment horizontal="right" vertical="center" wrapText="1" indent="2"/>
      <protection hidden="1"/>
    </xf>
    <xf numFmtId="0" fontId="104" fillId="7" borderId="0" xfId="0" applyFont="1" applyFill="1" applyAlignment="1" applyProtection="1">
      <alignment horizontal="right" vertical="center" wrapText="1" indent="2"/>
      <protection hidden="1"/>
    </xf>
    <xf numFmtId="0" fontId="104" fillId="7" borderId="3" xfId="0" applyFont="1" applyFill="1" applyBorder="1" applyAlignment="1" applyProtection="1">
      <alignment horizontal="right" vertical="center" wrapText="1" indent="2"/>
      <protection hidden="1"/>
    </xf>
    <xf numFmtId="0" fontId="104" fillId="7" borderId="1" xfId="0" applyFont="1" applyFill="1" applyBorder="1" applyAlignment="1" applyProtection="1">
      <alignment horizontal="right" vertical="center" wrapText="1" indent="2"/>
      <protection hidden="1"/>
    </xf>
    <xf numFmtId="0" fontId="101" fillId="7" borderId="2" xfId="0" applyFont="1" applyFill="1" applyBorder="1" applyAlignment="1" applyProtection="1">
      <alignment horizontal="right" vertical="center" wrapText="1" indent="2"/>
      <protection hidden="1"/>
    </xf>
    <xf numFmtId="0" fontId="101" fillId="7" borderId="0" xfId="0" applyFont="1" applyFill="1" applyAlignment="1" applyProtection="1">
      <alignment horizontal="right" vertical="center" wrapText="1" indent="2"/>
      <protection hidden="1"/>
    </xf>
    <xf numFmtId="0" fontId="101" fillId="7" borderId="3" xfId="0" applyFont="1" applyFill="1" applyBorder="1" applyAlignment="1" applyProtection="1">
      <alignment horizontal="right" vertical="center" wrapText="1" indent="2"/>
      <protection hidden="1"/>
    </xf>
    <xf numFmtId="3" fontId="101" fillId="7" borderId="1" xfId="0" applyNumberFormat="1" applyFont="1" applyFill="1" applyBorder="1" applyAlignment="1" applyProtection="1">
      <alignment horizontal="right" vertical="center" wrapText="1" indent="2"/>
      <protection hidden="1"/>
    </xf>
    <xf numFmtId="9" fontId="16" fillId="3" borderId="2" xfId="1" applyFont="1" applyFill="1" applyBorder="1" applyAlignment="1" applyProtection="1">
      <alignment horizontal="right" vertical="center" wrapText="1" indent="2"/>
      <protection hidden="1"/>
    </xf>
    <xf numFmtId="167" fontId="32" fillId="0" borderId="28" xfId="2" applyFont="1" applyFill="1" applyBorder="1" applyAlignment="1" applyProtection="1">
      <alignment horizontal="right" vertical="center" wrapText="1" indent="2"/>
      <protection hidden="1"/>
    </xf>
    <xf numFmtId="169" fontId="16" fillId="4" borderId="0" xfId="2" applyNumberFormat="1" applyFont="1" applyFill="1" applyBorder="1" applyAlignment="1" applyProtection="1">
      <alignment horizontal="right" vertical="center" wrapText="1" indent="2"/>
      <protection hidden="1"/>
    </xf>
    <xf numFmtId="168" fontId="32" fillId="0" borderId="2" xfId="1" applyNumberFormat="1" applyFont="1" applyFill="1" applyBorder="1" applyAlignment="1" applyProtection="1">
      <alignment horizontal="right" vertical="center" wrapText="1" indent="2"/>
      <protection hidden="1"/>
    </xf>
    <xf numFmtId="167" fontId="16" fillId="0" borderId="28" xfId="2" applyFont="1" applyFill="1" applyBorder="1" applyAlignment="1" applyProtection="1">
      <alignment horizontal="right" vertical="center" wrapText="1" indent="2"/>
      <protection hidden="1"/>
    </xf>
    <xf numFmtId="169" fontId="16" fillId="0" borderId="0" xfId="2" applyNumberFormat="1" applyFont="1" applyFill="1" applyBorder="1" applyAlignment="1" applyProtection="1">
      <alignment horizontal="right" vertical="center" wrapText="1" indent="2"/>
      <protection hidden="1"/>
    </xf>
    <xf numFmtId="0" fontId="52" fillId="0" borderId="2" xfId="0" applyFont="1" applyBorder="1" applyAlignment="1" applyProtection="1">
      <alignment horizontal="right" vertical="center" wrapText="1" indent="2"/>
      <protection hidden="1"/>
    </xf>
    <xf numFmtId="0" fontId="52" fillId="0" borderId="28" xfId="0" applyFont="1" applyBorder="1" applyAlignment="1" applyProtection="1">
      <alignment horizontal="right" vertical="center" wrapText="1" indent="2"/>
      <protection hidden="1"/>
    </xf>
    <xf numFmtId="0" fontId="52" fillId="0" borderId="29" xfId="0" applyFont="1" applyBorder="1" applyAlignment="1" applyProtection="1">
      <alignment horizontal="right" vertical="center" wrapText="1" indent="2"/>
      <protection hidden="1"/>
    </xf>
    <xf numFmtId="169" fontId="52" fillId="0" borderId="29" xfId="2" applyNumberFormat="1" applyFont="1" applyFill="1" applyBorder="1" applyAlignment="1" applyProtection="1">
      <alignment horizontal="right" vertical="center" wrapText="1" indent="2"/>
      <protection hidden="1"/>
    </xf>
    <xf numFmtId="167" fontId="52" fillId="0" borderId="28" xfId="2" applyFont="1" applyFill="1" applyBorder="1" applyAlignment="1" applyProtection="1">
      <alignment horizontal="right" vertical="center" wrapText="1" indent="2"/>
      <protection hidden="1"/>
    </xf>
    <xf numFmtId="167" fontId="52" fillId="0" borderId="0" xfId="2" applyFont="1" applyFill="1" applyBorder="1" applyAlignment="1" applyProtection="1">
      <alignment horizontal="right" vertical="center" wrapText="1" indent="2"/>
      <protection hidden="1"/>
    </xf>
    <xf numFmtId="1" fontId="52" fillId="0" borderId="0" xfId="2" applyNumberFormat="1" applyFont="1" applyFill="1" applyBorder="1" applyAlignment="1" applyProtection="1">
      <alignment horizontal="right" vertical="center" wrapText="1" indent="2"/>
      <protection hidden="1"/>
    </xf>
    <xf numFmtId="168" fontId="52" fillId="0" borderId="0" xfId="1" applyNumberFormat="1" applyFont="1" applyFill="1" applyBorder="1" applyAlignment="1" applyProtection="1">
      <alignment horizontal="right" vertical="center" wrapText="1" indent="2"/>
      <protection hidden="1"/>
    </xf>
    <xf numFmtId="9" fontId="81" fillId="0" borderId="0" xfId="1" applyFont="1" applyFill="1" applyBorder="1" applyAlignment="1" applyProtection="1">
      <alignment horizontal="right" vertical="center" wrapText="1" indent="2"/>
      <protection hidden="1"/>
    </xf>
    <xf numFmtId="169" fontId="74" fillId="0" borderId="3" xfId="2" applyNumberFormat="1" applyFont="1" applyFill="1" applyBorder="1" applyAlignment="1" applyProtection="1">
      <alignment horizontal="right" vertical="center" wrapText="1" indent="2"/>
      <protection hidden="1"/>
    </xf>
    <xf numFmtId="9" fontId="52" fillId="0" borderId="2" xfId="1" applyFont="1" applyFill="1" applyBorder="1" applyAlignment="1" applyProtection="1">
      <alignment horizontal="right" vertical="center" wrapText="1" indent="2"/>
      <protection hidden="1"/>
    </xf>
    <xf numFmtId="169" fontId="52" fillId="0" borderId="3" xfId="2" applyNumberFormat="1" applyFont="1" applyFill="1" applyBorder="1" applyAlignment="1" applyProtection="1">
      <alignment horizontal="right" vertical="center" wrapText="1" indent="2"/>
      <protection hidden="1"/>
    </xf>
    <xf numFmtId="169" fontId="16" fillId="0" borderId="2" xfId="2" applyNumberFormat="1" applyFont="1" applyFill="1" applyBorder="1" applyAlignment="1" applyProtection="1">
      <alignment horizontal="right" vertical="center" indent="2"/>
      <protection hidden="1"/>
    </xf>
    <xf numFmtId="9" fontId="16" fillId="0" borderId="2" xfId="1" applyFont="1" applyFill="1" applyBorder="1" applyAlignment="1" applyProtection="1">
      <alignment horizontal="right" vertical="center" indent="2"/>
      <protection hidden="1"/>
    </xf>
    <xf numFmtId="0" fontId="26" fillId="0" borderId="0" xfId="0" applyFont="1" applyAlignment="1" applyProtection="1">
      <alignment horizontal="left" vertical="center"/>
      <protection hidden="1"/>
    </xf>
    <xf numFmtId="0" fontId="46" fillId="0" borderId="3" xfId="0" applyFont="1" applyBorder="1" applyAlignment="1" applyProtection="1">
      <alignment horizontal="left" vertical="center"/>
      <protection hidden="1"/>
    </xf>
    <xf numFmtId="169" fontId="16" fillId="0" borderId="0" xfId="2" applyNumberFormat="1" applyFont="1" applyFill="1" applyBorder="1" applyAlignment="1" applyProtection="1">
      <alignment horizontal="right" vertical="center" indent="2"/>
      <protection hidden="1"/>
    </xf>
    <xf numFmtId="0" fontId="34" fillId="0" borderId="2" xfId="0" applyFont="1" applyBorder="1" applyAlignment="1" applyProtection="1">
      <alignment horizontal="left" vertical="center" wrapText="1"/>
      <protection hidden="1"/>
    </xf>
    <xf numFmtId="0" fontId="34" fillId="0" borderId="0" xfId="0" applyFont="1" applyAlignment="1" applyProtection="1">
      <alignment horizontal="left" vertical="center" wrapText="1"/>
      <protection hidden="1"/>
    </xf>
    <xf numFmtId="9" fontId="87" fillId="3" borderId="27" xfId="1" applyFont="1" applyFill="1" applyBorder="1" applyAlignment="1" applyProtection="1">
      <alignment horizontal="right" vertical="center" wrapText="1" indent="2"/>
      <protection hidden="1"/>
    </xf>
    <xf numFmtId="169" fontId="52" fillId="3" borderId="2" xfId="2" applyNumberFormat="1" applyFont="1" applyFill="1" applyBorder="1" applyAlignment="1" applyProtection="1">
      <alignment horizontal="right" vertical="center" wrapText="1" indent="2"/>
      <protection hidden="1"/>
    </xf>
    <xf numFmtId="9" fontId="52" fillId="3" borderId="0" xfId="1" applyFont="1" applyFill="1" applyAlignment="1" applyProtection="1">
      <alignment horizontal="right" vertical="center" wrapText="1" indent="2"/>
      <protection hidden="1"/>
    </xf>
    <xf numFmtId="0" fontId="52" fillId="3" borderId="23" xfId="0" applyFont="1" applyFill="1" applyBorder="1" applyAlignment="1" applyProtection="1">
      <alignment horizontal="right" vertical="center" wrapText="1" indent="2"/>
      <protection hidden="1"/>
    </xf>
    <xf numFmtId="9" fontId="52" fillId="3" borderId="64" xfId="1" applyFont="1" applyFill="1" applyBorder="1" applyAlignment="1" applyProtection="1">
      <alignment horizontal="right" vertical="center" wrapText="1" indent="2"/>
      <protection hidden="1"/>
    </xf>
    <xf numFmtId="169" fontId="52" fillId="3" borderId="22" xfId="2" applyNumberFormat="1" applyFont="1" applyFill="1" applyBorder="1" applyAlignment="1" applyProtection="1">
      <alignment horizontal="right" vertical="center" wrapText="1" indent="2"/>
      <protection hidden="1"/>
    </xf>
    <xf numFmtId="0" fontId="52" fillId="3" borderId="24" xfId="0" applyFont="1" applyFill="1" applyBorder="1" applyAlignment="1" applyProtection="1">
      <alignment horizontal="right" vertical="center" wrapText="1" indent="2"/>
      <protection hidden="1"/>
    </xf>
    <xf numFmtId="0" fontId="52" fillId="3" borderId="27" xfId="0" applyFont="1" applyFill="1" applyBorder="1" applyAlignment="1" applyProtection="1">
      <alignment horizontal="right" vertical="center" wrapText="1" indent="2"/>
      <protection hidden="1"/>
    </xf>
    <xf numFmtId="169" fontId="52" fillId="3" borderId="23" xfId="2" applyNumberFormat="1" applyFont="1" applyFill="1" applyBorder="1" applyAlignment="1" applyProtection="1">
      <alignment horizontal="right" vertical="center" wrapText="1" indent="2"/>
      <protection hidden="1"/>
    </xf>
    <xf numFmtId="9" fontId="32" fillId="0" borderId="27" xfId="1" applyFont="1" applyFill="1" applyBorder="1" applyAlignment="1" applyProtection="1">
      <alignment horizontal="right" vertical="center" wrapText="1" indent="2"/>
      <protection hidden="1"/>
    </xf>
    <xf numFmtId="169" fontId="23" fillId="0" borderId="0" xfId="2" applyNumberFormat="1" applyFont="1" applyFill="1" applyAlignment="1" applyProtection="1">
      <alignment horizontal="right" vertical="center" wrapText="1" indent="2"/>
      <protection hidden="1"/>
    </xf>
    <xf numFmtId="169" fontId="23" fillId="0" borderId="0" xfId="2" applyNumberFormat="1" applyFont="1" applyFill="1" applyBorder="1" applyAlignment="1" applyProtection="1">
      <alignment horizontal="right" vertical="center" wrapText="1" indent="2"/>
      <protection hidden="1"/>
    </xf>
    <xf numFmtId="169" fontId="16" fillId="0" borderId="24" xfId="2" applyNumberFormat="1" applyFont="1" applyFill="1" applyBorder="1" applyAlignment="1" applyProtection="1">
      <alignment horizontal="right" vertical="center" wrapText="1" indent="2"/>
      <protection hidden="1"/>
    </xf>
    <xf numFmtId="0" fontId="51" fillId="0" borderId="0" xfId="0" applyFont="1" applyAlignment="1" applyProtection="1">
      <alignment horizontal="left" vertical="center" wrapText="1"/>
      <protection hidden="1"/>
    </xf>
    <xf numFmtId="0" fontId="44" fillId="4" borderId="0" xfId="0" applyFont="1" applyFill="1" applyAlignment="1" applyProtection="1">
      <alignment horizontal="center" vertical="center" wrapText="1"/>
      <protection hidden="1"/>
    </xf>
    <xf numFmtId="0" fontId="16" fillId="4" borderId="0" xfId="0" applyFont="1" applyFill="1" applyAlignment="1" applyProtection="1">
      <alignment vertical="center" wrapText="1"/>
      <protection hidden="1"/>
    </xf>
    <xf numFmtId="169" fontId="16" fillId="4" borderId="0" xfId="2" applyNumberFormat="1" applyFont="1" applyFill="1" applyAlignment="1" applyProtection="1">
      <alignment horizontal="center" vertical="center" wrapText="1"/>
      <protection hidden="1"/>
    </xf>
    <xf numFmtId="169" fontId="16" fillId="4" borderId="0" xfId="2" applyNumberFormat="1" applyFont="1" applyFill="1" applyAlignment="1" applyProtection="1">
      <alignment horizontal="right" vertical="center" wrapText="1" indent="2"/>
      <protection hidden="1"/>
    </xf>
    <xf numFmtId="9" fontId="16" fillId="4" borderId="0" xfId="1" applyFont="1" applyFill="1" applyAlignment="1" applyProtection="1">
      <alignment horizontal="right" vertical="center" indent="2"/>
      <protection hidden="1"/>
    </xf>
    <xf numFmtId="0" fontId="86" fillId="4" borderId="0" xfId="0" applyFont="1" applyFill="1" applyAlignment="1" applyProtection="1">
      <alignment horizontal="left" vertical="center" wrapText="1"/>
      <protection hidden="1"/>
    </xf>
    <xf numFmtId="169" fontId="104" fillId="4" borderId="0" xfId="2" applyNumberFormat="1" applyFont="1" applyFill="1" applyBorder="1" applyAlignment="1" applyProtection="1">
      <alignment horizontal="right" vertical="center" wrapText="1" indent="2"/>
      <protection hidden="1"/>
    </xf>
    <xf numFmtId="1" fontId="16" fillId="0" borderId="0" xfId="1" applyNumberFormat="1" applyFont="1" applyFill="1" applyAlignment="1" applyProtection="1">
      <alignment horizontal="right" vertical="center" wrapText="1" indent="2"/>
      <protection hidden="1"/>
    </xf>
    <xf numFmtId="169" fontId="16" fillId="0" borderId="23" xfId="2" applyNumberFormat="1" applyFont="1" applyFill="1" applyBorder="1" applyAlignment="1" applyProtection="1">
      <alignment horizontal="right" vertical="center" wrapText="1" indent="2"/>
      <protection hidden="1"/>
    </xf>
    <xf numFmtId="169" fontId="16" fillId="0" borderId="55" xfId="2" applyNumberFormat="1" applyFont="1" applyFill="1" applyBorder="1" applyAlignment="1" applyProtection="1">
      <alignment horizontal="right" vertical="center" wrapText="1" indent="2"/>
      <protection hidden="1"/>
    </xf>
    <xf numFmtId="168" fontId="16" fillId="0" borderId="22" xfId="1" applyNumberFormat="1" applyFont="1" applyFill="1" applyBorder="1" applyAlignment="1" applyProtection="1">
      <alignment horizontal="right" vertical="center" wrapText="1" indent="2"/>
      <protection hidden="1"/>
    </xf>
    <xf numFmtId="168" fontId="16" fillId="0" borderId="23" xfId="1" applyNumberFormat="1" applyFont="1" applyFill="1" applyBorder="1" applyAlignment="1" applyProtection="1">
      <alignment horizontal="right" vertical="center" wrapText="1" indent="2"/>
      <protection hidden="1"/>
    </xf>
    <xf numFmtId="169" fontId="52" fillId="0" borderId="0" xfId="2" applyNumberFormat="1" applyFont="1" applyFill="1" applyBorder="1" applyAlignment="1" applyProtection="1">
      <alignment horizontal="right" vertical="center" wrapText="1" indent="2"/>
      <protection hidden="1"/>
    </xf>
    <xf numFmtId="1" fontId="52" fillId="0" borderId="0" xfId="1" applyNumberFormat="1" applyFont="1" applyFill="1" applyBorder="1" applyAlignment="1" applyProtection="1">
      <alignment horizontal="right" vertical="center" wrapText="1" indent="2"/>
      <protection hidden="1"/>
    </xf>
    <xf numFmtId="169" fontId="52" fillId="0" borderId="22" xfId="2" applyNumberFormat="1" applyFont="1" applyFill="1" applyBorder="1" applyAlignment="1" applyProtection="1">
      <alignment horizontal="right" vertical="center" wrapText="1" indent="2"/>
      <protection hidden="1"/>
    </xf>
    <xf numFmtId="1" fontId="52" fillId="0" borderId="22" xfId="1" applyNumberFormat="1" applyFont="1" applyFill="1" applyBorder="1" applyAlignment="1" applyProtection="1">
      <alignment horizontal="right" vertical="center" wrapText="1" indent="2"/>
      <protection hidden="1"/>
    </xf>
    <xf numFmtId="168" fontId="52" fillId="0" borderId="23" xfId="1" applyNumberFormat="1" applyFont="1" applyFill="1" applyBorder="1" applyAlignment="1" applyProtection="1">
      <alignment horizontal="right" vertical="center" wrapText="1" indent="2"/>
      <protection hidden="1"/>
    </xf>
    <xf numFmtId="168" fontId="52" fillId="0" borderId="3" xfId="1" applyNumberFormat="1" applyFont="1" applyFill="1" applyBorder="1" applyAlignment="1" applyProtection="1">
      <alignment horizontal="right" vertical="center" wrapText="1" indent="2"/>
      <protection hidden="1"/>
    </xf>
    <xf numFmtId="0" fontId="32" fillId="0" borderId="0" xfId="0" applyFont="1" applyAlignment="1" applyProtection="1">
      <alignment horizontal="center" vertical="center" wrapText="1"/>
      <protection hidden="1"/>
    </xf>
    <xf numFmtId="0" fontId="32" fillId="0" borderId="29" xfId="0" applyFont="1" applyBorder="1" applyAlignment="1" applyProtection="1">
      <alignment horizontal="left" vertical="center" wrapText="1"/>
      <protection hidden="1"/>
    </xf>
    <xf numFmtId="0" fontId="32" fillId="0" borderId="29" xfId="0" applyFont="1" applyBorder="1" applyAlignment="1" applyProtection="1">
      <alignment horizontal="center" vertical="center" wrapText="1"/>
      <protection hidden="1"/>
    </xf>
    <xf numFmtId="0" fontId="32" fillId="0" borderId="28" xfId="0" applyFont="1" applyBorder="1" applyAlignment="1" applyProtection="1">
      <alignment horizontal="left" vertical="center" wrapText="1"/>
      <protection hidden="1"/>
    </xf>
    <xf numFmtId="0" fontId="32" fillId="0" borderId="28" xfId="0" applyFont="1" applyBorder="1" applyAlignment="1" applyProtection="1">
      <alignment horizontal="center" vertical="center" wrapText="1"/>
      <protection hidden="1"/>
    </xf>
    <xf numFmtId="0" fontId="26" fillId="0" borderId="31" xfId="0" applyFont="1" applyBorder="1" applyAlignment="1" applyProtection="1">
      <alignment horizontal="center" vertical="center" wrapText="1"/>
      <protection hidden="1"/>
    </xf>
    <xf numFmtId="0" fontId="17" fillId="0" borderId="33"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32" fillId="0" borderId="33" xfId="0" applyFont="1" applyBorder="1" applyAlignment="1" applyProtection="1">
      <alignment horizontal="left" vertical="center" wrapText="1"/>
      <protection hidden="1"/>
    </xf>
    <xf numFmtId="0" fontId="32" fillId="0" borderId="30" xfId="0" applyFont="1" applyBorder="1" applyAlignment="1" applyProtection="1">
      <alignment horizontal="right" vertical="center" wrapText="1" indent="1"/>
      <protection hidden="1"/>
    </xf>
    <xf numFmtId="0" fontId="32" fillId="0" borderId="33" xfId="0" applyFont="1" applyBorder="1" applyAlignment="1" applyProtection="1">
      <alignment horizontal="right" vertical="center" wrapText="1" indent="1"/>
      <protection hidden="1"/>
    </xf>
    <xf numFmtId="0" fontId="32" fillId="0" borderId="66" xfId="0" applyFont="1" applyBorder="1" applyAlignment="1" applyProtection="1">
      <alignment horizontal="left" vertical="center" wrapText="1"/>
      <protection hidden="1"/>
    </xf>
    <xf numFmtId="0" fontId="32" fillId="0" borderId="66" xfId="0" applyFont="1" applyBorder="1" applyAlignment="1" applyProtection="1">
      <alignment horizontal="center" vertical="center" wrapText="1"/>
      <protection hidden="1"/>
    </xf>
    <xf numFmtId="0" fontId="16" fillId="0" borderId="66" xfId="0" applyFont="1" applyBorder="1" applyAlignment="1" applyProtection="1">
      <alignment horizontal="right" vertical="center" wrapText="1" indent="1"/>
      <protection hidden="1"/>
    </xf>
    <xf numFmtId="0" fontId="32" fillId="0" borderId="66" xfId="0" applyFont="1" applyBorder="1" applyAlignment="1" applyProtection="1">
      <alignment horizontal="right" vertical="center" wrapText="1" indent="1"/>
      <protection hidden="1"/>
    </xf>
    <xf numFmtId="176" fontId="32" fillId="0" borderId="66" xfId="0" applyNumberFormat="1" applyFont="1" applyBorder="1" applyAlignment="1" applyProtection="1">
      <alignment horizontal="right" vertical="center" wrapText="1" indent="1"/>
      <protection hidden="1"/>
    </xf>
    <xf numFmtId="0" fontId="16" fillId="3" borderId="3" xfId="0" applyFont="1" applyFill="1" applyBorder="1" applyAlignment="1" applyProtection="1">
      <alignment vertical="center" wrapText="1"/>
      <protection hidden="1"/>
    </xf>
    <xf numFmtId="9" fontId="16" fillId="3" borderId="3" xfId="1" applyFont="1" applyFill="1" applyBorder="1" applyAlignment="1" applyProtection="1">
      <alignment horizontal="right" vertical="center" indent="2"/>
      <protection hidden="1"/>
    </xf>
    <xf numFmtId="177" fontId="16" fillId="3" borderId="23" xfId="0" applyNumberFormat="1" applyFont="1" applyFill="1" applyBorder="1" applyAlignment="1" applyProtection="1">
      <alignment horizontal="right" vertical="center" wrapText="1" indent="2"/>
      <protection hidden="1"/>
    </xf>
    <xf numFmtId="177" fontId="16" fillId="3" borderId="23" xfId="0" applyNumberFormat="1" applyFont="1" applyFill="1" applyBorder="1" applyAlignment="1" applyProtection="1">
      <alignment horizontal="right" vertical="center" indent="2"/>
      <protection hidden="1"/>
    </xf>
    <xf numFmtId="177" fontId="16" fillId="3" borderId="22" xfId="2" applyNumberFormat="1" applyFont="1" applyFill="1" applyBorder="1" applyAlignment="1" applyProtection="1">
      <alignment horizontal="right" vertical="center" indent="2"/>
      <protection hidden="1"/>
    </xf>
    <xf numFmtId="169" fontId="52" fillId="3" borderId="0" xfId="0" applyNumberFormat="1" applyFont="1" applyFill="1" applyAlignment="1" applyProtection="1">
      <alignment horizontal="right" vertical="center" wrapText="1" indent="2"/>
      <protection hidden="1"/>
    </xf>
    <xf numFmtId="1" fontId="52" fillId="3" borderId="22" xfId="2" applyNumberFormat="1" applyFont="1" applyFill="1" applyBorder="1" applyAlignment="1" applyProtection="1">
      <alignment horizontal="right" vertical="center" wrapText="1" indent="2"/>
      <protection hidden="1"/>
    </xf>
    <xf numFmtId="1" fontId="52" fillId="3" borderId="22" xfId="2" applyNumberFormat="1" applyFont="1" applyFill="1" applyBorder="1" applyAlignment="1" applyProtection="1">
      <alignment horizontal="right" vertical="center" indent="2"/>
      <protection hidden="1"/>
    </xf>
    <xf numFmtId="9" fontId="0" fillId="3" borderId="1" xfId="1" applyFont="1" applyFill="1" applyBorder="1" applyAlignment="1" applyProtection="1">
      <alignment horizontal="right" vertical="center" indent="2"/>
      <protection hidden="1"/>
    </xf>
    <xf numFmtId="179" fontId="58" fillId="3" borderId="0" xfId="2" applyNumberFormat="1" applyFont="1" applyFill="1" applyAlignment="1" applyProtection="1">
      <alignment horizontal="right" vertical="center" wrapText="1" indent="2"/>
      <protection hidden="1"/>
    </xf>
    <xf numFmtId="179" fontId="58" fillId="3" borderId="30" xfId="2" applyNumberFormat="1" applyFont="1" applyFill="1" applyBorder="1" applyAlignment="1" applyProtection="1">
      <alignment horizontal="right" vertical="center" wrapText="1" indent="2"/>
      <protection hidden="1"/>
    </xf>
    <xf numFmtId="179" fontId="59" fillId="3" borderId="30" xfId="2" applyNumberFormat="1" applyFont="1" applyFill="1" applyBorder="1" applyAlignment="1" applyProtection="1">
      <alignment horizontal="right" vertical="center" wrapText="1" indent="2"/>
      <protection hidden="1"/>
    </xf>
    <xf numFmtId="0" fontId="58" fillId="3" borderId="1" xfId="0" applyFont="1" applyFill="1" applyBorder="1" applyAlignment="1" applyProtection="1">
      <alignment horizontal="right"/>
      <protection hidden="1"/>
    </xf>
    <xf numFmtId="0" fontId="60" fillId="3" borderId="0" xfId="0" applyFont="1" applyFill="1" applyAlignment="1" applyProtection="1">
      <alignment vertical="center" wrapText="1"/>
      <protection hidden="1"/>
    </xf>
    <xf numFmtId="0" fontId="60" fillId="3" borderId="30" xfId="0" applyFont="1" applyFill="1" applyBorder="1" applyAlignment="1" applyProtection="1">
      <alignment vertical="center" wrapText="1"/>
      <protection hidden="1"/>
    </xf>
    <xf numFmtId="0" fontId="0" fillId="3" borderId="0" xfId="0" applyFill="1" applyAlignment="1" applyProtection="1">
      <alignment vertical="top" wrapText="1"/>
      <protection hidden="1"/>
    </xf>
    <xf numFmtId="0" fontId="58" fillId="3" borderId="1" xfId="0" applyFont="1" applyFill="1" applyBorder="1" applyProtection="1">
      <protection hidden="1"/>
    </xf>
    <xf numFmtId="9" fontId="16" fillId="3" borderId="22" xfId="1" applyFont="1" applyFill="1" applyBorder="1" applyAlignment="1" applyProtection="1">
      <alignment horizontal="right" vertical="center" wrapText="1" indent="2"/>
      <protection hidden="1"/>
    </xf>
    <xf numFmtId="9" fontId="52" fillId="3" borderId="22" xfId="1" applyFont="1" applyFill="1" applyBorder="1" applyAlignment="1" applyProtection="1">
      <alignment horizontal="right" vertical="center" wrapText="1" indent="2"/>
      <protection hidden="1"/>
    </xf>
    <xf numFmtId="0" fontId="52" fillId="3" borderId="0" xfId="0" applyFont="1" applyFill="1" applyAlignment="1" applyProtection="1">
      <alignment horizontal="right" vertical="center" wrapText="1" indent="2"/>
      <protection hidden="1"/>
    </xf>
    <xf numFmtId="9" fontId="52" fillId="0" borderId="28" xfId="1" applyFont="1" applyBorder="1" applyAlignment="1" applyProtection="1">
      <alignment horizontal="right" vertical="center" wrapText="1" indent="2"/>
      <protection hidden="1"/>
    </xf>
    <xf numFmtId="9" fontId="52" fillId="0" borderId="29" xfId="1" applyFont="1" applyBorder="1" applyAlignment="1" applyProtection="1">
      <alignment horizontal="right" vertical="center" wrapText="1" indent="2"/>
      <protection hidden="1"/>
    </xf>
    <xf numFmtId="9" fontId="52" fillId="0" borderId="30" xfId="1" applyFont="1" applyBorder="1" applyAlignment="1" applyProtection="1">
      <alignment horizontal="right" vertical="center" wrapText="1" indent="2"/>
      <protection hidden="1"/>
    </xf>
    <xf numFmtId="0" fontId="7" fillId="0" borderId="0" xfId="0" applyFont="1" applyAlignment="1" applyProtection="1">
      <alignment horizontal="right" indent="5"/>
      <protection hidden="1"/>
    </xf>
    <xf numFmtId="9" fontId="16" fillId="0" borderId="30" xfId="1" applyFont="1" applyFill="1" applyBorder="1" applyAlignment="1" applyProtection="1">
      <alignment horizontal="right" vertical="center" wrapText="1" indent="2"/>
      <protection hidden="1"/>
    </xf>
    <xf numFmtId="168" fontId="52" fillId="0" borderId="0" xfId="1" applyNumberFormat="1" applyFont="1" applyBorder="1" applyAlignment="1" applyProtection="1">
      <alignment horizontal="right" vertical="center" wrapText="1" indent="2"/>
      <protection hidden="1"/>
    </xf>
    <xf numFmtId="168" fontId="52" fillId="0" borderId="59" xfId="1" applyNumberFormat="1" applyFont="1" applyBorder="1" applyAlignment="1" applyProtection="1">
      <alignment horizontal="right" vertical="center" wrapText="1" indent="2"/>
      <protection hidden="1"/>
    </xf>
    <xf numFmtId="0" fontId="52" fillId="0" borderId="24" xfId="0" applyFont="1" applyBorder="1" applyAlignment="1" applyProtection="1">
      <alignment horizontal="right" vertical="center" wrapText="1"/>
      <protection hidden="1"/>
    </xf>
    <xf numFmtId="0" fontId="52" fillId="0" borderId="27" xfId="0" applyFont="1" applyBorder="1" applyAlignment="1" applyProtection="1">
      <alignment horizontal="right" vertical="center" wrapText="1"/>
      <protection hidden="1"/>
    </xf>
    <xf numFmtId="0" fontId="16" fillId="0" borderId="24" xfId="0" applyFont="1" applyBorder="1" applyAlignment="1" applyProtection="1">
      <alignment vertical="center"/>
      <protection hidden="1"/>
    </xf>
    <xf numFmtId="0" fontId="16" fillId="0" borderId="27" xfId="0" applyFont="1" applyBorder="1" applyAlignment="1" applyProtection="1">
      <alignment vertical="center"/>
      <protection hidden="1"/>
    </xf>
    <xf numFmtId="0" fontId="44" fillId="0" borderId="27" xfId="0" applyFont="1" applyBorder="1" applyAlignment="1" applyProtection="1">
      <alignment horizontal="left" vertical="center"/>
      <protection hidden="1"/>
    </xf>
    <xf numFmtId="168" fontId="16" fillId="0" borderId="59" xfId="1" applyNumberFormat="1" applyFont="1" applyFill="1" applyBorder="1" applyAlignment="1" applyProtection="1">
      <alignment horizontal="right" vertical="center" wrapText="1" indent="2"/>
      <protection hidden="1"/>
    </xf>
    <xf numFmtId="0" fontId="22" fillId="0" borderId="0" xfId="0" applyFont="1"/>
    <xf numFmtId="9" fontId="44" fillId="0" borderId="27" xfId="1" applyFont="1" applyBorder="1" applyAlignment="1" applyProtection="1">
      <alignment horizontal="center" vertical="center" wrapText="1"/>
      <protection hidden="1"/>
    </xf>
    <xf numFmtId="169" fontId="16" fillId="0" borderId="27" xfId="2" applyNumberFormat="1" applyFont="1" applyBorder="1" applyAlignment="1" applyProtection="1">
      <alignment horizontal="center" vertical="center" wrapText="1"/>
      <protection hidden="1"/>
    </xf>
    <xf numFmtId="169" fontId="52" fillId="0" borderId="27" xfId="2" applyNumberFormat="1" applyFont="1" applyBorder="1" applyAlignment="1" applyProtection="1">
      <alignment horizontal="right" vertical="center" wrapText="1" indent="2"/>
      <protection hidden="1"/>
    </xf>
    <xf numFmtId="169" fontId="16" fillId="0" borderId="27" xfId="2" applyNumberFormat="1" applyFont="1" applyFill="1" applyBorder="1" applyAlignment="1" applyProtection="1">
      <alignment horizontal="right" vertical="center" wrapText="1" indent="2"/>
      <protection hidden="1"/>
    </xf>
    <xf numFmtId="169" fontId="16" fillId="0" borderId="67" xfId="2" applyNumberFormat="1" applyFont="1" applyBorder="1" applyAlignment="1" applyProtection="1">
      <alignment horizontal="right" vertical="center" wrapText="1" indent="2"/>
      <protection hidden="1"/>
    </xf>
    <xf numFmtId="9" fontId="16" fillId="0" borderId="27" xfId="1" applyFont="1" applyBorder="1" applyAlignment="1" applyProtection="1">
      <alignment horizontal="right" vertical="center" indent="2"/>
      <protection hidden="1"/>
    </xf>
    <xf numFmtId="169" fontId="16" fillId="7" borderId="27" xfId="2" applyNumberFormat="1" applyFont="1" applyFill="1" applyBorder="1" applyAlignment="1" applyProtection="1">
      <alignment horizontal="right" vertical="center" indent="2"/>
      <protection hidden="1"/>
    </xf>
    <xf numFmtId="172" fontId="16" fillId="0" borderId="24" xfId="0" applyNumberFormat="1" applyFont="1" applyBorder="1" applyAlignment="1" applyProtection="1">
      <alignment horizontal="right" vertical="center" wrapText="1" indent="2"/>
      <protection hidden="1"/>
    </xf>
    <xf numFmtId="172" fontId="16" fillId="0" borderId="24" xfId="2" applyNumberFormat="1" applyFont="1" applyFill="1" applyBorder="1" applyAlignment="1" applyProtection="1">
      <alignment horizontal="right" vertical="center" wrapText="1" indent="2"/>
      <protection hidden="1"/>
    </xf>
    <xf numFmtId="169" fontId="16" fillId="0" borderId="26" xfId="2" applyNumberFormat="1" applyFont="1" applyFill="1" applyBorder="1" applyAlignment="1" applyProtection="1">
      <alignment horizontal="right" vertical="center" wrapText="1" indent="2"/>
      <protection hidden="1"/>
    </xf>
    <xf numFmtId="9" fontId="103" fillId="7" borderId="24" xfId="1" applyFont="1" applyFill="1" applyBorder="1" applyAlignment="1" applyProtection="1">
      <alignment horizontal="right" vertical="center" wrapText="1"/>
      <protection hidden="1"/>
    </xf>
    <xf numFmtId="0" fontId="103" fillId="7" borderId="24" xfId="0" applyFont="1" applyFill="1" applyBorder="1" applyAlignment="1" applyProtection="1">
      <alignment horizontal="right" vertical="center" wrapText="1"/>
      <protection hidden="1"/>
    </xf>
    <xf numFmtId="3" fontId="103" fillId="7" borderId="24" xfId="0" applyNumberFormat="1" applyFont="1" applyFill="1" applyBorder="1" applyAlignment="1" applyProtection="1">
      <alignment horizontal="right" vertical="center" wrapText="1"/>
      <protection hidden="1"/>
    </xf>
    <xf numFmtId="0" fontId="103" fillId="7" borderId="27" xfId="0" applyFont="1" applyFill="1" applyBorder="1" applyAlignment="1" applyProtection="1">
      <alignment horizontal="right" vertical="center" wrapText="1"/>
      <protection hidden="1"/>
    </xf>
    <xf numFmtId="0" fontId="106" fillId="3" borderId="21" xfId="3" applyFont="1" applyFill="1" applyBorder="1" applyAlignment="1" applyProtection="1">
      <alignment horizontal="left" vertical="center"/>
      <protection hidden="1"/>
    </xf>
    <xf numFmtId="0" fontId="107" fillId="0" borderId="21" xfId="3" applyFont="1" applyBorder="1" applyAlignment="1" applyProtection="1">
      <alignment horizontal="left" vertical="center" indent="3"/>
      <protection hidden="1"/>
    </xf>
    <xf numFmtId="0" fontId="0" fillId="0" borderId="21" xfId="0" applyBorder="1" applyAlignment="1">
      <alignment horizontal="left" vertical="center" wrapText="1" indent="1"/>
    </xf>
    <xf numFmtId="0" fontId="0" fillId="0" borderId="0" xfId="0" applyAlignment="1" applyProtection="1">
      <alignment vertical="center"/>
      <protection hidden="1"/>
    </xf>
    <xf numFmtId="0" fontId="0" fillId="0" borderId="0" xfId="0" applyAlignment="1" applyProtection="1">
      <alignment horizontal="right" vertical="center"/>
      <protection hidden="1"/>
    </xf>
    <xf numFmtId="0" fontId="0" fillId="0" borderId="0" xfId="0" applyAlignment="1">
      <alignment vertical="center"/>
    </xf>
    <xf numFmtId="0" fontId="108" fillId="3" borderId="26" xfId="0" applyFont="1" applyFill="1" applyBorder="1" applyAlignment="1" applyProtection="1">
      <alignment horizontal="center" vertical="center" wrapText="1"/>
      <protection hidden="1"/>
    </xf>
    <xf numFmtId="0" fontId="109" fillId="0" borderId="22" xfId="0" applyFont="1" applyBorder="1" applyProtection="1">
      <protection hidden="1"/>
    </xf>
    <xf numFmtId="0" fontId="109" fillId="0" borderId="22" xfId="0" applyFont="1" applyBorder="1" applyAlignment="1" applyProtection="1">
      <alignment horizontal="left" indent="1"/>
      <protection hidden="1"/>
    </xf>
    <xf numFmtId="0" fontId="93" fillId="0" borderId="2" xfId="0" applyFont="1" applyBorder="1"/>
    <xf numFmtId="172" fontId="110" fillId="0" borderId="1" xfId="2" applyNumberFormat="1" applyFont="1" applyFill="1" applyBorder="1" applyAlignment="1" applyProtection="1">
      <alignment horizontal="right" vertical="center" wrapText="1" indent="2"/>
      <protection hidden="1"/>
    </xf>
    <xf numFmtId="3" fontId="70" fillId="4" borderId="3" xfId="0" applyNumberFormat="1" applyFont="1" applyFill="1" applyBorder="1" applyAlignment="1" applyProtection="1">
      <alignment horizontal="right" vertical="center" wrapText="1" indent="2"/>
      <protection hidden="1"/>
    </xf>
    <xf numFmtId="169" fontId="70" fillId="4" borderId="3" xfId="0" applyNumberFormat="1" applyFont="1" applyFill="1" applyBorder="1" applyAlignment="1" applyProtection="1">
      <alignment horizontal="right" vertical="center" wrapText="1" indent="2"/>
      <protection hidden="1"/>
    </xf>
    <xf numFmtId="172" fontId="70" fillId="4" borderId="3" xfId="0" applyNumberFormat="1" applyFont="1" applyFill="1" applyBorder="1" applyAlignment="1" applyProtection="1">
      <alignment horizontal="right" vertical="center" wrapText="1" indent="2"/>
      <protection hidden="1"/>
    </xf>
    <xf numFmtId="0" fontId="111" fillId="9" borderId="2" xfId="0" applyFont="1" applyFill="1" applyBorder="1" applyAlignment="1">
      <alignment horizontal="right"/>
    </xf>
    <xf numFmtId="9" fontId="103" fillId="7" borderId="1" xfId="1" applyFont="1" applyFill="1" applyBorder="1" applyAlignment="1" applyProtection="1">
      <alignment horizontal="right" vertical="center" wrapText="1" indent="2"/>
      <protection hidden="1"/>
    </xf>
    <xf numFmtId="9" fontId="103" fillId="7" borderId="0" xfId="1" applyFont="1" applyFill="1" applyBorder="1" applyAlignment="1" applyProtection="1">
      <alignment horizontal="right" vertical="center" wrapText="1" indent="2"/>
      <protection hidden="1"/>
    </xf>
    <xf numFmtId="9" fontId="112" fillId="7" borderId="2" xfId="1" applyFont="1" applyFill="1" applyBorder="1" applyAlignment="1" applyProtection="1">
      <alignment horizontal="right" vertical="center" wrapText="1" indent="2"/>
      <protection hidden="1"/>
    </xf>
    <xf numFmtId="9" fontId="112" fillId="7" borderId="25" xfId="1" applyFont="1" applyFill="1" applyBorder="1" applyAlignment="1" applyProtection="1">
      <alignment horizontal="right" vertical="center" wrapText="1" indent="2"/>
      <protection hidden="1"/>
    </xf>
    <xf numFmtId="9" fontId="103" fillId="7" borderId="3" xfId="1" applyFont="1" applyFill="1" applyBorder="1" applyAlignment="1" applyProtection="1">
      <alignment horizontal="right" vertical="center" wrapText="1" indent="2"/>
      <protection hidden="1"/>
    </xf>
    <xf numFmtId="9" fontId="103" fillId="7" borderId="0" xfId="1" applyFont="1" applyFill="1" applyAlignment="1" applyProtection="1">
      <alignment horizontal="right" vertical="center" wrapText="1" indent="2"/>
      <protection hidden="1"/>
    </xf>
    <xf numFmtId="0" fontId="111" fillId="9" borderId="2" xfId="0" applyFont="1" applyFill="1" applyBorder="1"/>
    <xf numFmtId="0" fontId="111" fillId="7" borderId="3" xfId="0" applyFont="1" applyFill="1" applyBorder="1"/>
    <xf numFmtId="9" fontId="52" fillId="0" borderId="3" xfId="1" applyFont="1" applyFill="1" applyBorder="1" applyAlignment="1">
      <alignment horizontal="right" vertical="center" wrapText="1" indent="2"/>
    </xf>
    <xf numFmtId="173" fontId="52" fillId="0" borderId="0" xfId="2" applyNumberFormat="1" applyFont="1" applyFill="1" applyAlignment="1" applyProtection="1">
      <alignment horizontal="right" vertical="center" wrapText="1" indent="2"/>
      <protection hidden="1"/>
    </xf>
    <xf numFmtId="167" fontId="52" fillId="0" borderId="0" xfId="2" applyFont="1" applyFill="1" applyAlignment="1" applyProtection="1">
      <alignment horizontal="right" vertical="center" wrapText="1" indent="2"/>
      <protection hidden="1"/>
    </xf>
    <xf numFmtId="167" fontId="52" fillId="0" borderId="3" xfId="2" applyFont="1" applyFill="1" applyBorder="1" applyAlignment="1" applyProtection="1">
      <alignment horizontal="right" vertical="center" wrapText="1" indent="2"/>
      <protection hidden="1"/>
    </xf>
    <xf numFmtId="166" fontId="16" fillId="0" borderId="0" xfId="2" applyNumberFormat="1" applyFont="1" applyFill="1" applyAlignment="1" applyProtection="1">
      <alignment horizontal="right" vertical="center" wrapText="1" indent="2"/>
      <protection hidden="1"/>
    </xf>
    <xf numFmtId="172" fontId="16" fillId="0" borderId="0" xfId="2" applyNumberFormat="1" applyFont="1" applyFill="1" applyAlignment="1" applyProtection="1">
      <alignment horizontal="right" vertical="center" wrapText="1" indent="2"/>
      <protection hidden="1"/>
    </xf>
    <xf numFmtId="175" fontId="52" fillId="0" borderId="0" xfId="1" applyNumberFormat="1" applyFont="1" applyFill="1" applyAlignment="1" applyProtection="1">
      <alignment horizontal="right" vertical="center" wrapText="1" indent="2"/>
      <protection hidden="1"/>
    </xf>
    <xf numFmtId="168" fontId="52" fillId="0" borderId="0" xfId="1" applyNumberFormat="1" applyFont="1" applyFill="1" applyAlignment="1" applyProtection="1">
      <alignment horizontal="right" vertical="center" wrapText="1" indent="2"/>
      <protection hidden="1"/>
    </xf>
    <xf numFmtId="9" fontId="103" fillId="7" borderId="2" xfId="1" applyFont="1" applyFill="1" applyBorder="1" applyAlignment="1" applyProtection="1">
      <alignment horizontal="right" vertical="center" wrapText="1" indent="2"/>
      <protection hidden="1"/>
    </xf>
    <xf numFmtId="9" fontId="102" fillId="7" borderId="1" xfId="1" applyFont="1" applyFill="1" applyBorder="1" applyAlignment="1" applyProtection="1">
      <alignment horizontal="right" vertical="center" wrapText="1" indent="2"/>
      <protection hidden="1"/>
    </xf>
    <xf numFmtId="174" fontId="32" fillId="0" borderId="0" xfId="1" applyNumberFormat="1" applyFont="1" applyFill="1" applyAlignment="1" applyProtection="1">
      <alignment horizontal="right" vertical="center" wrapText="1" indent="2"/>
      <protection hidden="1"/>
    </xf>
    <xf numFmtId="182" fontId="16" fillId="0" borderId="0" xfId="1" applyNumberFormat="1" applyFont="1" applyAlignment="1" applyProtection="1">
      <alignment horizontal="right" vertical="center" wrapText="1" indent="2"/>
      <protection hidden="1"/>
    </xf>
    <xf numFmtId="170" fontId="16" fillId="0" borderId="2" xfId="2" applyNumberFormat="1" applyFont="1" applyFill="1" applyBorder="1" applyAlignment="1" applyProtection="1">
      <alignment horizontal="right" vertical="center" wrapText="1" indent="2"/>
      <protection hidden="1"/>
    </xf>
    <xf numFmtId="9" fontId="16" fillId="0" borderId="2" xfId="1" applyFont="1" applyFill="1" applyBorder="1" applyAlignment="1" applyProtection="1">
      <alignment horizontal="right" vertical="center" wrapText="1" indent="2"/>
      <protection hidden="1"/>
    </xf>
    <xf numFmtId="180" fontId="16" fillId="0" borderId="3" xfId="2" applyNumberFormat="1" applyFont="1" applyFill="1" applyBorder="1" applyAlignment="1" applyProtection="1">
      <alignment horizontal="right" vertical="center" wrapText="1" indent="2"/>
      <protection hidden="1"/>
    </xf>
    <xf numFmtId="9" fontId="32" fillId="3" borderId="2" xfId="1" applyFont="1" applyFill="1" applyBorder="1" applyAlignment="1" applyProtection="1">
      <alignment horizontal="center" vertical="center" wrapText="1"/>
      <protection hidden="1"/>
    </xf>
    <xf numFmtId="0" fontId="47" fillId="4" borderId="2" xfId="0" applyFont="1" applyFill="1" applyBorder="1" applyAlignment="1" applyProtection="1">
      <alignment horizontal="left" vertical="center" wrapText="1"/>
      <protection hidden="1"/>
    </xf>
    <xf numFmtId="0" fontId="46" fillId="4" borderId="2" xfId="0" applyFont="1" applyFill="1" applyBorder="1" applyAlignment="1" applyProtection="1">
      <alignment horizontal="left" vertical="center" wrapText="1"/>
      <protection hidden="1"/>
    </xf>
    <xf numFmtId="9" fontId="47" fillId="4" borderId="2" xfId="1" applyFont="1" applyFill="1" applyBorder="1" applyAlignment="1" applyProtection="1">
      <alignment horizontal="center" vertical="center" wrapText="1"/>
      <protection hidden="1"/>
    </xf>
    <xf numFmtId="9" fontId="100" fillId="4" borderId="2" xfId="1" applyFont="1" applyFill="1" applyBorder="1" applyAlignment="1" applyProtection="1">
      <alignment horizontal="right" vertical="center" wrapText="1" indent="2"/>
      <protection hidden="1"/>
    </xf>
    <xf numFmtId="168" fontId="47" fillId="4" borderId="2" xfId="1" applyNumberFormat="1" applyFont="1" applyFill="1" applyBorder="1" applyAlignment="1" applyProtection="1">
      <alignment horizontal="right" vertical="center" wrapText="1" indent="2"/>
      <protection hidden="1"/>
    </xf>
    <xf numFmtId="9" fontId="18" fillId="4" borderId="2" xfId="1" applyFont="1" applyFill="1" applyBorder="1" applyAlignment="1" applyProtection="1">
      <alignment horizontal="right" vertical="center" wrapText="1" indent="2"/>
      <protection hidden="1"/>
    </xf>
    <xf numFmtId="0" fontId="47" fillId="4" borderId="0" xfId="0" applyFont="1" applyFill="1" applyAlignment="1" applyProtection="1">
      <alignment horizontal="left" vertical="center" wrapText="1"/>
      <protection hidden="1"/>
    </xf>
    <xf numFmtId="0" fontId="46" fillId="4" borderId="0" xfId="0" applyFont="1" applyFill="1" applyAlignment="1" applyProtection="1">
      <alignment horizontal="left" vertical="center" wrapText="1"/>
      <protection hidden="1"/>
    </xf>
    <xf numFmtId="9" fontId="47" fillId="4" borderId="0" xfId="1" applyFont="1" applyFill="1" applyBorder="1" applyAlignment="1" applyProtection="1">
      <alignment horizontal="center" vertical="center" wrapText="1"/>
      <protection hidden="1"/>
    </xf>
    <xf numFmtId="9" fontId="100" fillId="4" borderId="0" xfId="1" applyFont="1" applyFill="1" applyBorder="1" applyAlignment="1" applyProtection="1">
      <alignment horizontal="right" vertical="center" wrapText="1" indent="2"/>
      <protection hidden="1"/>
    </xf>
    <xf numFmtId="168" fontId="47" fillId="4" borderId="0" xfId="1" applyNumberFormat="1" applyFont="1" applyFill="1" applyBorder="1" applyAlignment="1" applyProtection="1">
      <alignment horizontal="right" vertical="center" wrapText="1" indent="2"/>
      <protection hidden="1"/>
    </xf>
    <xf numFmtId="9" fontId="18" fillId="4" borderId="0" xfId="1" applyFont="1" applyFill="1" applyBorder="1" applyAlignment="1" applyProtection="1">
      <alignment horizontal="right" vertical="center" wrapText="1" indent="2"/>
      <protection hidden="1"/>
    </xf>
    <xf numFmtId="9" fontId="32" fillId="0" borderId="0" xfId="1" applyFont="1" applyAlignment="1" applyProtection="1">
      <alignment horizontal="right" vertical="center" indent="2"/>
      <protection hidden="1"/>
    </xf>
    <xf numFmtId="168" fontId="32" fillId="3" borderId="0" xfId="1" applyNumberFormat="1" applyFont="1" applyFill="1" applyAlignment="1" applyProtection="1">
      <alignment horizontal="right" vertical="center" wrapText="1" indent="2"/>
      <protection hidden="1"/>
    </xf>
    <xf numFmtId="9" fontId="91" fillId="0" borderId="0" xfId="1" applyFont="1" applyBorder="1" applyAlignment="1" applyProtection="1">
      <alignment horizontal="right" vertical="center" wrapText="1" indent="2"/>
      <protection hidden="1"/>
    </xf>
    <xf numFmtId="9" fontId="100" fillId="0" borderId="2" xfId="1" applyFont="1" applyBorder="1" applyAlignment="1" applyProtection="1">
      <alignment horizontal="right" vertical="center" wrapText="1" indent="2"/>
      <protection hidden="1"/>
    </xf>
    <xf numFmtId="49" fontId="0" fillId="0" borderId="21" xfId="0" quotePrefix="1" applyNumberFormat="1" applyBorder="1" applyAlignment="1">
      <alignment horizontal="left" vertical="top" wrapText="1" indent="1"/>
    </xf>
    <xf numFmtId="0" fontId="7" fillId="0" borderId="21" xfId="0" applyFont="1" applyBorder="1" applyAlignment="1">
      <alignment horizontal="left" vertical="top" wrapText="1" indent="1"/>
    </xf>
    <xf numFmtId="0" fontId="18" fillId="0" borderId="2" xfId="0" applyFont="1" applyBorder="1" applyAlignment="1" applyProtection="1">
      <alignment vertical="top" wrapText="1"/>
      <protection hidden="1"/>
    </xf>
    <xf numFmtId="0" fontId="18" fillId="0" borderId="3" xfId="0" applyFont="1" applyBorder="1" applyAlignment="1" applyProtection="1">
      <alignment vertical="top" wrapText="1"/>
      <protection hidden="1"/>
    </xf>
    <xf numFmtId="0" fontId="16" fillId="0" borderId="22" xfId="0" applyFont="1" applyBorder="1" applyAlignment="1" applyProtection="1">
      <alignment vertical="top" wrapText="1"/>
      <protection hidden="1"/>
    </xf>
    <xf numFmtId="0" fontId="16" fillId="0" borderId="23" xfId="0" applyFont="1" applyBorder="1" applyAlignment="1" applyProtection="1">
      <alignment vertical="top" wrapText="1"/>
      <protection hidden="1"/>
    </xf>
    <xf numFmtId="0" fontId="52" fillId="0" borderId="56" xfId="0" applyFont="1" applyBorder="1" applyAlignment="1" applyProtection="1">
      <alignment horizontal="right" vertical="center" indent="2"/>
      <protection hidden="1"/>
    </xf>
    <xf numFmtId="0" fontId="52" fillId="0" borderId="25" xfId="0" applyFont="1" applyBorder="1" applyAlignment="1" applyProtection="1">
      <alignment horizontal="right" vertical="center" indent="2"/>
      <protection hidden="1"/>
    </xf>
    <xf numFmtId="172" fontId="16" fillId="3" borderId="26" xfId="2" applyNumberFormat="1" applyFont="1" applyFill="1" applyBorder="1" applyAlignment="1" applyProtection="1">
      <alignment horizontal="right" vertical="center" wrapText="1" indent="2"/>
      <protection hidden="1"/>
    </xf>
    <xf numFmtId="182" fontId="16" fillId="0" borderId="65" xfId="1" applyNumberFormat="1" applyFont="1" applyBorder="1" applyAlignment="1" applyProtection="1">
      <alignment horizontal="right" vertical="center" indent="2"/>
      <protection hidden="1"/>
    </xf>
    <xf numFmtId="9" fontId="52" fillId="0" borderId="51" xfId="1" applyFont="1" applyBorder="1" applyAlignment="1" applyProtection="1">
      <alignment horizontal="right" vertical="center" wrapText="1" indent="2"/>
      <protection hidden="1"/>
    </xf>
    <xf numFmtId="9" fontId="52" fillId="0" borderId="50" xfId="1" applyFont="1" applyBorder="1" applyAlignment="1" applyProtection="1">
      <alignment horizontal="right" vertical="center" wrapText="1" indent="2"/>
      <protection hidden="1"/>
    </xf>
    <xf numFmtId="0" fontId="16" fillId="3" borderId="2" xfId="0" applyFont="1" applyFill="1" applyBorder="1" applyAlignment="1" applyProtection="1">
      <alignment horizontal="center" vertical="center" wrapText="1"/>
      <protection hidden="1"/>
    </xf>
    <xf numFmtId="168" fontId="16" fillId="3" borderId="2" xfId="1" applyNumberFormat="1" applyFont="1" applyFill="1" applyBorder="1" applyAlignment="1" applyProtection="1">
      <alignment horizontal="right" vertical="center" wrapText="1" indent="2"/>
      <protection hidden="1"/>
    </xf>
    <xf numFmtId="0" fontId="16" fillId="3" borderId="0" xfId="0" applyFont="1" applyFill="1" applyAlignment="1" applyProtection="1">
      <alignment horizontal="center" vertical="center" wrapText="1"/>
      <protection hidden="1"/>
    </xf>
    <xf numFmtId="0" fontId="16" fillId="3" borderId="22" xfId="0" applyFont="1" applyFill="1" applyBorder="1" applyAlignment="1" applyProtection="1">
      <alignment horizontal="center" vertical="center" wrapText="1"/>
      <protection hidden="1"/>
    </xf>
    <xf numFmtId="168" fontId="16" fillId="3" borderId="22" xfId="1" applyNumberFormat="1" applyFont="1" applyFill="1" applyBorder="1" applyAlignment="1" applyProtection="1">
      <alignment horizontal="right" vertical="center" wrapText="1" indent="2"/>
      <protection hidden="1"/>
    </xf>
    <xf numFmtId="0" fontId="16" fillId="3" borderId="23" xfId="0" applyFont="1" applyFill="1" applyBorder="1" applyAlignment="1" applyProtection="1">
      <alignment horizontal="center" vertical="center" wrapText="1"/>
      <protection hidden="1"/>
    </xf>
    <xf numFmtId="9" fontId="52" fillId="3" borderId="23" xfId="1" applyFont="1" applyFill="1" applyBorder="1" applyAlignment="1" applyProtection="1">
      <alignment horizontal="right" vertical="center" wrapText="1" indent="2"/>
      <protection hidden="1"/>
    </xf>
    <xf numFmtId="168" fontId="16" fillId="3" borderId="23" xfId="1" applyNumberFormat="1" applyFont="1" applyFill="1" applyBorder="1" applyAlignment="1" applyProtection="1">
      <alignment horizontal="right" vertical="center" wrapText="1" indent="2"/>
      <protection hidden="1"/>
    </xf>
    <xf numFmtId="9" fontId="16" fillId="3" borderId="23" xfId="1" applyFont="1" applyFill="1" applyBorder="1" applyAlignment="1" applyProtection="1">
      <alignment horizontal="right" vertical="center" wrapText="1" indent="2"/>
      <protection hidden="1"/>
    </xf>
    <xf numFmtId="0" fontId="16" fillId="3" borderId="3" xfId="0" applyFont="1" applyFill="1" applyBorder="1" applyAlignment="1" applyProtection="1">
      <alignment horizontal="center" vertical="center" wrapText="1"/>
      <protection hidden="1"/>
    </xf>
    <xf numFmtId="9" fontId="52" fillId="3" borderId="3" xfId="1" applyFont="1" applyFill="1" applyBorder="1" applyAlignment="1" applyProtection="1">
      <alignment horizontal="right" vertical="center" wrapText="1" indent="2"/>
      <protection hidden="1"/>
    </xf>
    <xf numFmtId="9" fontId="52" fillId="0" borderId="55" xfId="1" applyFont="1" applyBorder="1" applyAlignment="1" applyProtection="1">
      <alignment horizontal="right" vertical="center" wrapText="1" indent="2"/>
      <protection hidden="1"/>
    </xf>
    <xf numFmtId="9" fontId="52" fillId="0" borderId="54" xfId="1" applyFont="1" applyBorder="1" applyAlignment="1" applyProtection="1">
      <alignment horizontal="right" vertical="center" wrapText="1" indent="2"/>
      <protection hidden="1"/>
    </xf>
    <xf numFmtId="0" fontId="103" fillId="7" borderId="2" xfId="0" applyFont="1" applyFill="1" applyBorder="1" applyAlignment="1" applyProtection="1">
      <alignment horizontal="right" vertical="center" wrapText="1" indent="2"/>
      <protection hidden="1"/>
    </xf>
    <xf numFmtId="0" fontId="103" fillId="7" borderId="22" xfId="0" applyFont="1" applyFill="1" applyBorder="1" applyAlignment="1" applyProtection="1">
      <alignment horizontal="right" vertical="center" wrapText="1" indent="2"/>
      <protection hidden="1"/>
    </xf>
    <xf numFmtId="0" fontId="103" fillId="7" borderId="23" xfId="0" applyFont="1" applyFill="1" applyBorder="1" applyAlignment="1" applyProtection="1">
      <alignment horizontal="right" vertical="center" wrapText="1" indent="2"/>
      <protection hidden="1"/>
    </xf>
    <xf numFmtId="4" fontId="103" fillId="7" borderId="50" xfId="0" applyNumberFormat="1" applyFont="1" applyFill="1" applyBorder="1" applyAlignment="1" applyProtection="1">
      <alignment horizontal="right" vertical="center" wrapText="1" indent="2"/>
      <protection hidden="1"/>
    </xf>
    <xf numFmtId="4" fontId="103" fillId="7" borderId="0" xfId="0" applyNumberFormat="1" applyFont="1" applyFill="1" applyAlignment="1" applyProtection="1">
      <alignment horizontal="right" vertical="center" wrapText="1" indent="2"/>
      <protection hidden="1"/>
    </xf>
    <xf numFmtId="4" fontId="103" fillId="7" borderId="51" xfId="0" applyNumberFormat="1" applyFont="1" applyFill="1" applyBorder="1" applyAlignment="1" applyProtection="1">
      <alignment horizontal="right" vertical="center" wrapText="1" indent="2"/>
      <protection hidden="1"/>
    </xf>
    <xf numFmtId="4" fontId="103" fillId="7" borderId="55" xfId="0" applyNumberFormat="1" applyFont="1" applyFill="1" applyBorder="1" applyAlignment="1" applyProtection="1">
      <alignment horizontal="right" vertical="center" wrapText="1" indent="2"/>
      <protection hidden="1"/>
    </xf>
    <xf numFmtId="4" fontId="103" fillId="7" borderId="54" xfId="0" applyNumberFormat="1" applyFont="1" applyFill="1" applyBorder="1" applyAlignment="1" applyProtection="1">
      <alignment horizontal="right" vertical="center" wrapText="1" indent="2"/>
      <protection hidden="1"/>
    </xf>
    <xf numFmtId="183" fontId="16" fillId="3" borderId="50" xfId="0" applyNumberFormat="1" applyFont="1" applyFill="1" applyBorder="1" applyAlignment="1" applyProtection="1">
      <alignment horizontal="right" vertical="center" wrapText="1" indent="2"/>
      <protection hidden="1"/>
    </xf>
    <xf numFmtId="0" fontId="103" fillId="7" borderId="28" xfId="0" applyFont="1" applyFill="1" applyBorder="1" applyAlignment="1" applyProtection="1">
      <alignment horizontal="right" vertical="center" indent="2"/>
      <protection hidden="1"/>
    </xf>
    <xf numFmtId="0" fontId="103" fillId="7" borderId="29" xfId="0" applyFont="1" applyFill="1" applyBorder="1" applyAlignment="1" applyProtection="1">
      <alignment horizontal="right" vertical="center" indent="2"/>
      <protection hidden="1"/>
    </xf>
    <xf numFmtId="9" fontId="101" fillId="4" borderId="2" xfId="1" applyFont="1" applyFill="1" applyBorder="1" applyAlignment="1" applyProtection="1">
      <alignment horizontal="right" vertical="center" wrapText="1" indent="2"/>
      <protection hidden="1"/>
    </xf>
    <xf numFmtId="9" fontId="101" fillId="4" borderId="0" xfId="1" applyFont="1" applyFill="1" applyBorder="1" applyAlignment="1" applyProtection="1">
      <alignment horizontal="right" vertical="center" wrapText="1" indent="2"/>
      <protection hidden="1"/>
    </xf>
    <xf numFmtId="9" fontId="52" fillId="0" borderId="0" xfId="1" applyFont="1" applyFill="1" applyAlignment="1" applyProtection="1">
      <alignment horizontal="right" vertical="center" wrapText="1" indent="2"/>
      <protection hidden="1"/>
    </xf>
    <xf numFmtId="0" fontId="113" fillId="0" borderId="0" xfId="0" applyFont="1"/>
    <xf numFmtId="168" fontId="32" fillId="0" borderId="2" xfId="1" applyNumberFormat="1" applyFont="1" applyBorder="1" applyAlignment="1" applyProtection="1">
      <alignment horizontal="right" vertical="center" wrapText="1" indent="2"/>
      <protection hidden="1"/>
    </xf>
    <xf numFmtId="0" fontId="52" fillId="3" borderId="2" xfId="0" applyFont="1" applyFill="1" applyBorder="1" applyAlignment="1" applyProtection="1">
      <alignment horizontal="right" vertical="center" wrapText="1" indent="2"/>
      <protection hidden="1"/>
    </xf>
    <xf numFmtId="0" fontId="52" fillId="3" borderId="28" xfId="0" applyFont="1" applyFill="1" applyBorder="1" applyAlignment="1" applyProtection="1">
      <alignment horizontal="right" vertical="center" wrapText="1" indent="2"/>
      <protection hidden="1"/>
    </xf>
    <xf numFmtId="0" fontId="52" fillId="3" borderId="29" xfId="0" applyFont="1" applyFill="1" applyBorder="1" applyAlignment="1" applyProtection="1">
      <alignment horizontal="right" vertical="center" wrapText="1" indent="2"/>
      <protection hidden="1"/>
    </xf>
    <xf numFmtId="0" fontId="44" fillId="4" borderId="27" xfId="0" applyFont="1" applyFill="1" applyBorder="1" applyAlignment="1" applyProtection="1">
      <alignment horizontal="center" vertical="center" wrapText="1"/>
      <protection hidden="1"/>
    </xf>
    <xf numFmtId="0" fontId="73" fillId="4" borderId="27" xfId="0" applyFont="1" applyFill="1" applyBorder="1" applyAlignment="1" applyProtection="1">
      <alignment horizontal="left" vertical="center" wrapText="1"/>
      <protection hidden="1"/>
    </xf>
    <xf numFmtId="0" fontId="73" fillId="4" borderId="27" xfId="0" applyFont="1" applyFill="1" applyBorder="1" applyAlignment="1" applyProtection="1">
      <alignment horizontal="center" vertical="center" wrapText="1"/>
      <protection hidden="1"/>
    </xf>
    <xf numFmtId="169" fontId="101" fillId="4" borderId="27" xfId="2" applyNumberFormat="1" applyFont="1" applyFill="1" applyBorder="1" applyAlignment="1" applyProtection="1">
      <alignment horizontal="right" vertical="center" wrapText="1" indent="2"/>
      <protection hidden="1"/>
    </xf>
    <xf numFmtId="169" fontId="18" fillId="4" borderId="27" xfId="2" applyNumberFormat="1" applyFont="1" applyFill="1" applyBorder="1" applyAlignment="1" applyProtection="1">
      <alignment horizontal="right" vertical="center" wrapText="1" indent="2"/>
      <protection hidden="1"/>
    </xf>
    <xf numFmtId="1" fontId="18" fillId="4" borderId="27" xfId="2" applyNumberFormat="1" applyFont="1" applyFill="1" applyBorder="1" applyAlignment="1" applyProtection="1">
      <alignment horizontal="right" vertical="center" wrapText="1" indent="2"/>
      <protection hidden="1"/>
    </xf>
    <xf numFmtId="9" fontId="101" fillId="4" borderId="27" xfId="1" applyFont="1" applyFill="1" applyBorder="1" applyAlignment="1" applyProtection="1">
      <alignment horizontal="right" vertical="center" wrapText="1" indent="2"/>
      <protection hidden="1"/>
    </xf>
    <xf numFmtId="9" fontId="73" fillId="4" borderId="27" xfId="1" applyFont="1" applyFill="1" applyBorder="1" applyAlignment="1" applyProtection="1">
      <alignment horizontal="right" vertical="center" wrapText="1" indent="2"/>
      <protection hidden="1"/>
    </xf>
    <xf numFmtId="0" fontId="104" fillId="7" borderId="27" xfId="0" applyFont="1" applyFill="1" applyBorder="1" applyAlignment="1" applyProtection="1">
      <alignment horizontal="right" vertical="center" wrapText="1" indent="2"/>
      <protection hidden="1"/>
    </xf>
    <xf numFmtId="9" fontId="52" fillId="3" borderId="1" xfId="1" applyFont="1" applyFill="1" applyBorder="1" applyAlignment="1" applyProtection="1">
      <alignment horizontal="right" vertical="center" wrapText="1" indent="2"/>
      <protection hidden="1"/>
    </xf>
    <xf numFmtId="0" fontId="90" fillId="0" borderId="21" xfId="3" applyFont="1" applyBorder="1" applyAlignment="1" applyProtection="1">
      <alignment horizontal="left" vertical="center" indent="3"/>
      <protection hidden="1"/>
    </xf>
    <xf numFmtId="0" fontId="103" fillId="7" borderId="24" xfId="0" applyFont="1" applyFill="1" applyBorder="1" applyAlignment="1" applyProtection="1">
      <alignment horizontal="right" vertical="center" wrapText="1" indent="2"/>
      <protection hidden="1"/>
    </xf>
    <xf numFmtId="0" fontId="103" fillId="7" borderId="27" xfId="0" applyFont="1" applyFill="1" applyBorder="1" applyAlignment="1" applyProtection="1">
      <alignment horizontal="right" vertical="center" wrapText="1" indent="2"/>
      <protection hidden="1"/>
    </xf>
    <xf numFmtId="2" fontId="52" fillId="3" borderId="27" xfId="1" applyNumberFormat="1" applyFont="1" applyFill="1" applyBorder="1" applyAlignment="1" applyProtection="1">
      <alignment horizontal="right" vertical="center" wrapText="1" indent="2"/>
      <protection hidden="1"/>
    </xf>
    <xf numFmtId="167" fontId="32" fillId="3" borderId="27" xfId="2" applyFont="1" applyFill="1" applyBorder="1" applyAlignment="1" applyProtection="1">
      <alignment horizontal="right" vertical="center" wrapText="1" indent="2"/>
      <protection hidden="1"/>
    </xf>
    <xf numFmtId="169" fontId="103" fillId="7" borderId="2" xfId="2" applyNumberFormat="1" applyFont="1" applyFill="1" applyBorder="1" applyAlignment="1" applyProtection="1">
      <alignment horizontal="right" vertical="center" indent="2"/>
      <protection hidden="1"/>
    </xf>
    <xf numFmtId="169" fontId="112" fillId="7" borderId="0" xfId="2" applyNumberFormat="1" applyFont="1" applyFill="1" applyAlignment="1" applyProtection="1">
      <alignment horizontal="right" vertical="center" indent="2"/>
      <protection hidden="1"/>
    </xf>
    <xf numFmtId="169" fontId="103" fillId="7" borderId="24" xfId="2" applyNumberFormat="1" applyFont="1" applyFill="1" applyBorder="1" applyAlignment="1" applyProtection="1">
      <alignment horizontal="right" vertical="center" indent="2"/>
      <protection hidden="1"/>
    </xf>
    <xf numFmtId="169" fontId="103" fillId="7" borderId="0" xfId="2" applyNumberFormat="1" applyFont="1" applyFill="1" applyAlignment="1" applyProtection="1">
      <alignment horizontal="right" vertical="center" indent="2"/>
      <protection hidden="1"/>
    </xf>
    <xf numFmtId="169" fontId="103" fillId="7" borderId="27" xfId="2" applyNumberFormat="1" applyFont="1" applyFill="1" applyBorder="1" applyAlignment="1" applyProtection="1">
      <alignment horizontal="right" vertical="center" indent="2"/>
      <protection hidden="1"/>
    </xf>
    <xf numFmtId="9" fontId="104" fillId="4" borderId="0" xfId="1" applyFont="1" applyFill="1" applyBorder="1" applyAlignment="1" applyProtection="1">
      <alignment horizontal="right" vertical="center" wrapText="1" indent="2"/>
      <protection hidden="1"/>
    </xf>
    <xf numFmtId="0" fontId="5" fillId="0" borderId="21" xfId="3" applyBorder="1" applyAlignment="1" applyProtection="1">
      <alignment horizontal="left" vertical="center"/>
      <protection hidden="1"/>
    </xf>
    <xf numFmtId="0" fontId="104" fillId="7" borderId="2" xfId="0" applyFont="1" applyFill="1" applyBorder="1" applyAlignment="1" applyProtection="1">
      <alignment horizontal="right" indent="2"/>
      <protection hidden="1"/>
    </xf>
    <xf numFmtId="0" fontId="104" fillId="7" borderId="29" xfId="0" applyFont="1" applyFill="1" applyBorder="1" applyAlignment="1" applyProtection="1">
      <alignment horizontal="right" indent="2"/>
      <protection hidden="1"/>
    </xf>
    <xf numFmtId="0" fontId="104" fillId="7" borderId="28" xfId="0" applyFont="1" applyFill="1" applyBorder="1" applyAlignment="1" applyProtection="1">
      <alignment horizontal="right" indent="2"/>
      <protection hidden="1"/>
    </xf>
    <xf numFmtId="0" fontId="104" fillId="7" borderId="0" xfId="0" applyFont="1" applyFill="1" applyAlignment="1" applyProtection="1">
      <alignment horizontal="right" indent="2"/>
      <protection hidden="1"/>
    </xf>
    <xf numFmtId="0" fontId="104" fillId="7" borderId="31" xfId="0" applyFont="1" applyFill="1" applyBorder="1" applyAlignment="1" applyProtection="1">
      <alignment horizontal="right" vertical="center" indent="2"/>
      <protection hidden="1"/>
    </xf>
    <xf numFmtId="0" fontId="104" fillId="7" borderId="30" xfId="0" applyFont="1" applyFill="1" applyBorder="1" applyAlignment="1" applyProtection="1">
      <alignment horizontal="right" vertical="center" indent="2"/>
      <protection hidden="1"/>
    </xf>
    <xf numFmtId="9" fontId="52" fillId="0" borderId="29" xfId="1" applyFont="1" applyBorder="1" applyAlignment="1" applyProtection="1">
      <alignment horizontal="right" vertical="center" indent="2"/>
      <protection hidden="1"/>
    </xf>
    <xf numFmtId="9" fontId="52" fillId="0" borderId="28" xfId="1" applyFont="1" applyBorder="1" applyAlignment="1" applyProtection="1">
      <alignment horizontal="right" vertical="center" indent="2"/>
      <protection hidden="1"/>
    </xf>
    <xf numFmtId="9" fontId="52" fillId="0" borderId="31" xfId="1" applyFont="1" applyBorder="1" applyAlignment="1" applyProtection="1">
      <alignment horizontal="right" vertical="center" indent="2"/>
      <protection hidden="1"/>
    </xf>
    <xf numFmtId="9" fontId="52" fillId="0" borderId="30" xfId="1" applyFont="1" applyBorder="1" applyAlignment="1" applyProtection="1">
      <alignment horizontal="right" vertical="center" indent="2"/>
      <protection hidden="1"/>
    </xf>
    <xf numFmtId="9" fontId="103" fillId="7" borderId="0" xfId="1" applyFont="1" applyFill="1" applyAlignment="1" applyProtection="1">
      <alignment horizontal="right" vertical="center" indent="2"/>
      <protection hidden="1"/>
    </xf>
    <xf numFmtId="9" fontId="103" fillId="7" borderId="23" xfId="1" applyFont="1" applyFill="1" applyBorder="1" applyAlignment="1" applyProtection="1">
      <alignment horizontal="right" vertical="center" indent="2"/>
      <protection hidden="1"/>
    </xf>
    <xf numFmtId="9" fontId="103" fillId="7" borderId="22" xfId="1" applyFont="1" applyFill="1" applyBorder="1" applyAlignment="1" applyProtection="1">
      <alignment horizontal="right" vertical="center" indent="2"/>
      <protection hidden="1"/>
    </xf>
    <xf numFmtId="9" fontId="52" fillId="0" borderId="23" xfId="1" applyFont="1" applyBorder="1" applyAlignment="1" applyProtection="1">
      <alignment horizontal="right" vertical="center" wrapText="1" indent="2"/>
      <protection hidden="1"/>
    </xf>
    <xf numFmtId="9" fontId="52" fillId="3" borderId="29" xfId="1" applyFont="1" applyFill="1" applyBorder="1" applyAlignment="1" applyProtection="1">
      <alignment horizontal="right" vertical="center" wrapText="1" indent="2"/>
      <protection hidden="1"/>
    </xf>
    <xf numFmtId="9" fontId="52" fillId="3" borderId="28" xfId="1" applyFont="1" applyFill="1" applyBorder="1" applyAlignment="1" applyProtection="1">
      <alignment horizontal="right" vertical="center" wrapText="1" indent="2"/>
      <protection hidden="1"/>
    </xf>
    <xf numFmtId="0" fontId="103" fillId="7" borderId="29" xfId="0" applyFont="1" applyFill="1" applyBorder="1" applyAlignment="1" applyProtection="1">
      <alignment horizontal="right" vertical="center" wrapText="1" indent="2"/>
      <protection hidden="1"/>
    </xf>
    <xf numFmtId="0" fontId="103" fillId="7" borderId="28" xfId="0" applyFont="1" applyFill="1" applyBorder="1" applyAlignment="1" applyProtection="1">
      <alignment horizontal="right" vertical="center" wrapText="1" indent="2"/>
      <protection hidden="1"/>
    </xf>
    <xf numFmtId="0" fontId="17" fillId="3" borderId="33" xfId="0" applyFont="1" applyFill="1" applyBorder="1" applyAlignment="1" applyProtection="1">
      <alignment horizontal="center" vertical="center" wrapText="1"/>
      <protection hidden="1"/>
    </xf>
    <xf numFmtId="0" fontId="52" fillId="3" borderId="31" xfId="0" applyFont="1" applyFill="1" applyBorder="1" applyAlignment="1" applyProtection="1">
      <alignment horizontal="right" vertical="center" wrapText="1" indent="2"/>
      <protection hidden="1"/>
    </xf>
    <xf numFmtId="0" fontId="52" fillId="3" borderId="33" xfId="0" applyFont="1" applyFill="1" applyBorder="1" applyAlignment="1" applyProtection="1">
      <alignment horizontal="right" vertical="center" wrapText="1" indent="2"/>
      <protection hidden="1"/>
    </xf>
    <xf numFmtId="0" fontId="103" fillId="7" borderId="2" xfId="0" applyFont="1" applyFill="1" applyBorder="1" applyAlignment="1" applyProtection="1">
      <alignment horizontal="right" vertical="center" wrapText="1"/>
      <protection hidden="1"/>
    </xf>
    <xf numFmtId="0" fontId="103" fillId="7" borderId="0" xfId="0" applyFont="1" applyFill="1" applyAlignment="1" applyProtection="1">
      <alignment horizontal="right" vertical="center" wrapText="1"/>
      <protection hidden="1"/>
    </xf>
    <xf numFmtId="0" fontId="103" fillId="7" borderId="3" xfId="0" applyFont="1" applyFill="1" applyBorder="1" applyAlignment="1" applyProtection="1">
      <alignment horizontal="right" vertical="center" wrapText="1"/>
      <protection hidden="1"/>
    </xf>
    <xf numFmtId="9" fontId="52" fillId="3" borderId="2" xfId="1" applyFont="1" applyFill="1" applyBorder="1" applyAlignment="1" applyProtection="1">
      <alignment horizontal="right" vertical="center" wrapText="1"/>
      <protection hidden="1"/>
    </xf>
    <xf numFmtId="9" fontId="52" fillId="3" borderId="0" xfId="1" applyFont="1" applyFill="1" applyAlignment="1" applyProtection="1">
      <alignment horizontal="right" vertical="center" wrapText="1"/>
      <protection hidden="1"/>
    </xf>
    <xf numFmtId="0" fontId="7" fillId="0" borderId="68" xfId="0" quotePrefix="1" applyFont="1" applyBorder="1" applyAlignment="1">
      <alignment horizontal="left" vertical="top" wrapText="1" indent="1"/>
    </xf>
    <xf numFmtId="0" fontId="7" fillId="0" borderId="48" xfId="0" quotePrefix="1" applyFont="1" applyBorder="1" applyAlignment="1">
      <alignment horizontal="left" vertical="top" wrapText="1" indent="1"/>
    </xf>
    <xf numFmtId="0" fontId="7" fillId="0" borderId="7" xfId="0" quotePrefix="1" applyFont="1" applyBorder="1" applyAlignment="1">
      <alignment horizontal="left" vertical="top" wrapText="1" indent="1"/>
    </xf>
    <xf numFmtId="0" fontId="7" fillId="0" borderId="41" xfId="0" quotePrefix="1" applyFont="1" applyBorder="1" applyAlignment="1">
      <alignment horizontal="left" vertical="center" wrapText="1" indent="1"/>
    </xf>
    <xf numFmtId="0" fontId="7" fillId="0" borderId="21" xfId="0" quotePrefix="1" applyFont="1" applyBorder="1" applyAlignment="1">
      <alignment horizontal="left" vertical="top" wrapText="1" indent="1"/>
    </xf>
    <xf numFmtId="0" fontId="7" fillId="0" borderId="41" xfId="0" applyFont="1" applyBorder="1" applyAlignment="1">
      <alignment horizontal="left" vertical="center" wrapText="1" indent="1"/>
    </xf>
    <xf numFmtId="0" fontId="7" fillId="0" borderId="13" xfId="0" applyFont="1" applyBorder="1" applyAlignment="1">
      <alignment horizontal="left" vertical="center" wrapText="1" indent="1"/>
    </xf>
    <xf numFmtId="0" fontId="44" fillId="0" borderId="26" xfId="0" applyFont="1" applyBorder="1" applyAlignment="1" applyProtection="1">
      <alignment vertical="center" wrapText="1"/>
      <protection hidden="1"/>
    </xf>
    <xf numFmtId="0" fontId="16" fillId="0" borderId="26" xfId="0" applyFont="1" applyBorder="1" applyAlignment="1" applyProtection="1">
      <alignment horizontal="center" vertical="center" wrapText="1"/>
      <protection hidden="1"/>
    </xf>
    <xf numFmtId="2" fontId="16" fillId="3" borderId="26" xfId="1" applyNumberFormat="1" applyFont="1" applyFill="1" applyBorder="1" applyAlignment="1" applyProtection="1">
      <alignment horizontal="right" vertical="center" indent="2"/>
      <protection hidden="1"/>
    </xf>
    <xf numFmtId="0" fontId="16" fillId="7" borderId="26" xfId="0" applyFont="1" applyFill="1" applyBorder="1" applyAlignment="1" applyProtection="1">
      <alignment horizontal="right" vertical="center" indent="2"/>
      <protection hidden="1"/>
    </xf>
    <xf numFmtId="0" fontId="44" fillId="0" borderId="27" xfId="0" applyFont="1" applyBorder="1" applyAlignment="1" applyProtection="1">
      <alignment vertical="center" wrapText="1"/>
      <protection hidden="1"/>
    </xf>
    <xf numFmtId="2" fontId="16" fillId="3" borderId="27" xfId="1" applyNumberFormat="1" applyFont="1" applyFill="1" applyBorder="1" applyAlignment="1" applyProtection="1">
      <alignment horizontal="right" vertical="center" indent="2"/>
      <protection hidden="1"/>
    </xf>
    <xf numFmtId="177" fontId="16" fillId="3" borderId="27" xfId="2" applyNumberFormat="1" applyFont="1" applyFill="1" applyBorder="1" applyAlignment="1" applyProtection="1">
      <alignment horizontal="right" vertical="center" indent="2"/>
      <protection hidden="1"/>
    </xf>
    <xf numFmtId="0" fontId="16" fillId="7" borderId="27" xfId="0" applyFont="1" applyFill="1" applyBorder="1" applyAlignment="1" applyProtection="1">
      <alignment horizontal="right" vertical="center" indent="2"/>
      <protection hidden="1"/>
    </xf>
    <xf numFmtId="1" fontId="16" fillId="3" borderId="26" xfId="2" applyNumberFormat="1" applyFont="1" applyFill="1" applyBorder="1" applyAlignment="1" applyProtection="1">
      <alignment horizontal="right" vertical="center" indent="2"/>
      <protection hidden="1"/>
    </xf>
    <xf numFmtId="9" fontId="52" fillId="0" borderId="3" xfId="1" applyFont="1" applyBorder="1" applyAlignment="1" applyProtection="1">
      <alignment horizontal="right" vertical="center" indent="2"/>
      <protection hidden="1"/>
    </xf>
    <xf numFmtId="9" fontId="52" fillId="0" borderId="27" xfId="1" applyFont="1" applyBorder="1" applyAlignment="1" applyProtection="1">
      <alignment horizontal="right" vertical="center" indent="2"/>
      <protection hidden="1"/>
    </xf>
    <xf numFmtId="168" fontId="52" fillId="0" borderId="26" xfId="1" applyNumberFormat="1" applyFont="1" applyBorder="1" applyAlignment="1" applyProtection="1">
      <alignment horizontal="right" vertical="center" indent="2"/>
      <protection hidden="1"/>
    </xf>
    <xf numFmtId="168" fontId="52" fillId="0" borderId="27" xfId="1" applyNumberFormat="1" applyFont="1" applyBorder="1" applyAlignment="1" applyProtection="1">
      <alignment horizontal="right" vertical="center" indent="2"/>
      <protection hidden="1"/>
    </xf>
    <xf numFmtId="0" fontId="103" fillId="7" borderId="26" xfId="0" applyFont="1" applyFill="1" applyBorder="1" applyAlignment="1" applyProtection="1">
      <alignment horizontal="right" vertical="center" indent="2"/>
      <protection hidden="1"/>
    </xf>
    <xf numFmtId="0" fontId="103" fillId="7" borderId="27" xfId="0" applyFont="1" applyFill="1" applyBorder="1" applyAlignment="1" applyProtection="1">
      <alignment horizontal="right" vertical="center" indent="2"/>
      <protection hidden="1"/>
    </xf>
    <xf numFmtId="0" fontId="16" fillId="0" borderId="23" xfId="0" applyFont="1" applyBorder="1" applyAlignment="1" applyProtection="1">
      <alignment horizontal="center" vertical="center" wrapText="1"/>
      <protection hidden="1"/>
    </xf>
    <xf numFmtId="10" fontId="52" fillId="0" borderId="23" xfId="1" applyNumberFormat="1" applyFont="1" applyBorder="1" applyAlignment="1" applyProtection="1">
      <alignment horizontal="right" vertical="center" indent="2"/>
      <protection hidden="1"/>
    </xf>
    <xf numFmtId="10" fontId="52" fillId="0" borderId="22" xfId="1" applyNumberFormat="1" applyFont="1" applyBorder="1" applyAlignment="1" applyProtection="1">
      <alignment horizontal="right" vertical="center" indent="2"/>
      <protection hidden="1"/>
    </xf>
    <xf numFmtId="9" fontId="114" fillId="0" borderId="1" xfId="1" applyFont="1" applyBorder="1" applyAlignment="1" applyProtection="1">
      <alignment horizontal="right" vertical="center" indent="2"/>
      <protection hidden="1"/>
    </xf>
    <xf numFmtId="0" fontId="115" fillId="7" borderId="1" xfId="0" applyFont="1" applyFill="1" applyBorder="1" applyAlignment="1" applyProtection="1">
      <alignment horizontal="right" vertical="center" indent="2"/>
      <protection hidden="1"/>
    </xf>
    <xf numFmtId="0" fontId="35" fillId="7" borderId="0" xfId="0" applyFont="1" applyFill="1" applyAlignment="1" applyProtection="1">
      <alignment vertical="center" wrapText="1"/>
      <protection hidden="1"/>
    </xf>
    <xf numFmtId="2" fontId="16" fillId="0" borderId="0" xfId="0" applyNumberFormat="1" applyFont="1" applyAlignment="1" applyProtection="1">
      <alignment horizontal="right" vertical="center" indent="2"/>
      <protection hidden="1"/>
    </xf>
    <xf numFmtId="0" fontId="103" fillId="7" borderId="30" xfId="0" applyFont="1" applyFill="1" applyBorder="1" applyAlignment="1" applyProtection="1">
      <alignment horizontal="right" vertical="center" indent="2"/>
      <protection hidden="1"/>
    </xf>
    <xf numFmtId="10" fontId="52" fillId="0" borderId="28" xfId="1" applyNumberFormat="1" applyFont="1" applyBorder="1" applyAlignment="1" applyProtection="1">
      <alignment horizontal="right" vertical="center" indent="2"/>
      <protection hidden="1"/>
    </xf>
    <xf numFmtId="0" fontId="103" fillId="7" borderId="59" xfId="0" applyFont="1" applyFill="1" applyBorder="1" applyAlignment="1" applyProtection="1">
      <alignment horizontal="right" vertical="center" wrapText="1" indent="2"/>
      <protection hidden="1"/>
    </xf>
    <xf numFmtId="9" fontId="52" fillId="0" borderId="59" xfId="1" applyFont="1" applyBorder="1" applyAlignment="1" applyProtection="1">
      <alignment horizontal="right" vertical="center" wrapText="1" indent="2"/>
      <protection hidden="1"/>
    </xf>
    <xf numFmtId="9" fontId="52" fillId="0" borderId="24" xfId="1" applyFont="1" applyBorder="1" applyAlignment="1" applyProtection="1">
      <alignment horizontal="right" vertical="center" wrapText="1"/>
      <protection hidden="1"/>
    </xf>
    <xf numFmtId="9" fontId="52" fillId="0" borderId="27" xfId="1" applyFont="1" applyBorder="1" applyAlignment="1" applyProtection="1">
      <alignment horizontal="right" vertical="center" wrapText="1"/>
      <protection hidden="1"/>
    </xf>
    <xf numFmtId="0" fontId="17" fillId="3" borderId="38" xfId="0" applyFont="1" applyFill="1" applyBorder="1" applyAlignment="1" applyProtection="1">
      <alignment horizontal="center" vertical="center" wrapText="1"/>
      <protection hidden="1"/>
    </xf>
    <xf numFmtId="0" fontId="17" fillId="3" borderId="43" xfId="0" applyFont="1" applyFill="1" applyBorder="1" applyAlignment="1" applyProtection="1">
      <alignment horizontal="center" vertical="center" wrapText="1"/>
      <protection hidden="1"/>
    </xf>
    <xf numFmtId="0" fontId="7" fillId="0" borderId="69" xfId="0" applyFont="1" applyBorder="1" applyAlignment="1">
      <alignment vertical="center" wrapText="1"/>
    </xf>
    <xf numFmtId="0" fontId="0" fillId="0" borderId="2" xfId="0" applyBorder="1" applyAlignment="1">
      <alignment vertical="center" wrapText="1"/>
    </xf>
    <xf numFmtId="0" fontId="7" fillId="0" borderId="70" xfId="0" applyFont="1" applyBorder="1" applyAlignment="1">
      <alignment vertical="center" wrapText="1"/>
    </xf>
    <xf numFmtId="0" fontId="0" fillId="0" borderId="72" xfId="0" applyBorder="1" applyAlignment="1">
      <alignment vertical="center" wrapText="1"/>
    </xf>
    <xf numFmtId="0" fontId="0" fillId="0" borderId="3" xfId="0" applyBorder="1" applyAlignment="1">
      <alignment vertical="center" wrapText="1"/>
    </xf>
    <xf numFmtId="0" fontId="17" fillId="3" borderId="69" xfId="0" applyFont="1" applyFill="1" applyBorder="1" applyAlignment="1" applyProtection="1">
      <alignment horizontal="center" vertical="center" wrapText="1"/>
      <protection hidden="1"/>
    </xf>
    <xf numFmtId="0" fontId="0" fillId="0" borderId="69" xfId="0" applyBorder="1" applyAlignment="1">
      <alignment vertical="center" wrapText="1"/>
    </xf>
    <xf numFmtId="0" fontId="110" fillId="4" borderId="1" xfId="0" applyFont="1" applyFill="1" applyBorder="1" applyAlignment="1" applyProtection="1">
      <alignment horizontal="center" vertical="center" wrapText="1"/>
      <protection hidden="1"/>
    </xf>
    <xf numFmtId="0" fontId="17" fillId="3" borderId="44" xfId="0" applyFont="1" applyFill="1" applyBorder="1" applyAlignment="1" applyProtection="1">
      <alignment horizontal="center" vertical="center" wrapText="1"/>
      <protection hidden="1"/>
    </xf>
    <xf numFmtId="0" fontId="110" fillId="4" borderId="38" xfId="0" applyFont="1" applyFill="1" applyBorder="1" applyAlignment="1" applyProtection="1">
      <alignment vertical="center" wrapText="1"/>
      <protection hidden="1"/>
    </xf>
    <xf numFmtId="0" fontId="116" fillId="0" borderId="43" xfId="0" applyFont="1" applyBorder="1" applyAlignment="1">
      <alignment horizontal="center" vertical="center" wrapText="1"/>
    </xf>
    <xf numFmtId="168" fontId="0" fillId="0" borderId="44" xfId="0" applyNumberFormat="1" applyBorder="1" applyAlignment="1">
      <alignment horizontal="right" vertical="center" wrapText="1" indent="2"/>
    </xf>
    <xf numFmtId="0" fontId="0" fillId="0" borderId="69" xfId="0" applyBorder="1" applyAlignment="1">
      <alignment horizontal="right" vertical="center" wrapText="1" indent="2"/>
    </xf>
    <xf numFmtId="168" fontId="0" fillId="0" borderId="69" xfId="0" applyNumberFormat="1" applyBorder="1" applyAlignment="1">
      <alignment horizontal="right" vertical="center" wrapText="1" indent="2"/>
    </xf>
    <xf numFmtId="168" fontId="0" fillId="0" borderId="2" xfId="0" applyNumberFormat="1" applyBorder="1" applyAlignment="1">
      <alignment horizontal="right" vertical="center" wrapText="1" indent="2"/>
    </xf>
    <xf numFmtId="0" fontId="0" fillId="0" borderId="2" xfId="0" applyBorder="1" applyAlignment="1">
      <alignment horizontal="right" vertical="center" wrapText="1" indent="2"/>
    </xf>
    <xf numFmtId="0" fontId="0" fillId="0" borderId="44" xfId="0" applyBorder="1" applyAlignment="1">
      <alignment horizontal="right" vertical="center" wrapText="1" indent="2"/>
    </xf>
    <xf numFmtId="168" fontId="0" fillId="0" borderId="71" xfId="0" applyNumberFormat="1" applyBorder="1" applyAlignment="1">
      <alignment horizontal="right" vertical="center" wrapText="1" indent="2"/>
    </xf>
    <xf numFmtId="0" fontId="0" fillId="0" borderId="70" xfId="0" applyBorder="1" applyAlignment="1">
      <alignment horizontal="right" vertical="center" wrapText="1" indent="2"/>
    </xf>
    <xf numFmtId="168" fontId="0" fillId="0" borderId="70" xfId="0" applyNumberFormat="1" applyBorder="1" applyAlignment="1">
      <alignment horizontal="right" vertical="center" wrapText="1" indent="2"/>
    </xf>
    <xf numFmtId="168" fontId="0" fillId="0" borderId="0" xfId="0" applyNumberFormat="1" applyAlignment="1">
      <alignment horizontal="right" vertical="center" wrapText="1" indent="2"/>
    </xf>
    <xf numFmtId="0" fontId="0" fillId="0" borderId="0" xfId="0" applyAlignment="1">
      <alignment horizontal="right" vertical="center" wrapText="1" indent="2"/>
    </xf>
    <xf numFmtId="0" fontId="0" fillId="0" borderId="71" xfId="0" applyBorder="1" applyAlignment="1">
      <alignment horizontal="right" vertical="center" wrapText="1" indent="2"/>
    </xf>
    <xf numFmtId="168" fontId="117" fillId="4" borderId="43" xfId="0" applyNumberFormat="1" applyFont="1" applyFill="1" applyBorder="1" applyAlignment="1">
      <alignment horizontal="right" vertical="center" wrapText="1" indent="2"/>
    </xf>
    <xf numFmtId="0" fontId="117" fillId="4" borderId="38" xfId="0" applyFont="1" applyFill="1" applyBorder="1" applyAlignment="1">
      <alignment horizontal="right" vertical="center" wrapText="1" indent="2"/>
    </xf>
    <xf numFmtId="168" fontId="117" fillId="4" borderId="38" xfId="0" applyNumberFormat="1" applyFont="1" applyFill="1" applyBorder="1" applyAlignment="1">
      <alignment horizontal="right" vertical="center" wrapText="1" indent="2"/>
    </xf>
    <xf numFmtId="168" fontId="117" fillId="4" borderId="1" xfId="0" applyNumberFormat="1" applyFont="1" applyFill="1" applyBorder="1" applyAlignment="1">
      <alignment horizontal="right" vertical="center" wrapText="1" indent="2"/>
    </xf>
    <xf numFmtId="0" fontId="117" fillId="4" borderId="1" xfId="0" applyFont="1" applyFill="1" applyBorder="1" applyAlignment="1">
      <alignment horizontal="right" vertical="center" wrapText="1" indent="2"/>
    </xf>
    <xf numFmtId="0" fontId="117" fillId="4" borderId="43" xfId="0" applyFont="1" applyFill="1" applyBorder="1" applyAlignment="1">
      <alignment horizontal="right" vertical="center" wrapText="1" indent="2"/>
    </xf>
    <xf numFmtId="168" fontId="0" fillId="0" borderId="72" xfId="0" applyNumberFormat="1" applyBorder="1" applyAlignment="1">
      <alignment horizontal="right" vertical="center" wrapText="1" indent="2"/>
    </xf>
    <xf numFmtId="0" fontId="0" fillId="0" borderId="72" xfId="0" applyBorder="1" applyAlignment="1">
      <alignment horizontal="right" vertical="center" wrapText="1" indent="2"/>
    </xf>
    <xf numFmtId="168" fontId="0" fillId="0" borderId="45" xfId="0" applyNumberFormat="1" applyBorder="1" applyAlignment="1">
      <alignment horizontal="right" vertical="center" wrapText="1" indent="2"/>
    </xf>
    <xf numFmtId="0" fontId="0" fillId="0" borderId="3" xfId="0" applyBorder="1" applyAlignment="1">
      <alignment horizontal="right" vertical="center" wrapText="1" indent="2"/>
    </xf>
    <xf numFmtId="0" fontId="0" fillId="0" borderId="45" xfId="0" applyBorder="1" applyAlignment="1">
      <alignment horizontal="right" vertical="center" wrapText="1" indent="2"/>
    </xf>
    <xf numFmtId="168" fontId="0" fillId="0" borderId="3" xfId="0" applyNumberFormat="1" applyBorder="1" applyAlignment="1">
      <alignment horizontal="right" vertical="center" wrapText="1" indent="2"/>
    </xf>
    <xf numFmtId="0" fontId="110" fillId="4" borderId="43" xfId="0" applyFont="1" applyFill="1" applyBorder="1" applyAlignment="1" applyProtection="1">
      <alignment horizontal="center" vertical="center" wrapText="1"/>
      <protection hidden="1"/>
    </xf>
    <xf numFmtId="3" fontId="117" fillId="4" borderId="44" xfId="0" applyNumberFormat="1" applyFont="1" applyFill="1" applyBorder="1" applyAlignment="1">
      <alignment horizontal="right" vertical="center" wrapText="1" indent="2"/>
    </xf>
    <xf numFmtId="3" fontId="117" fillId="4" borderId="71" xfId="0" applyNumberFormat="1" applyFont="1" applyFill="1" applyBorder="1" applyAlignment="1">
      <alignment horizontal="right" vertical="center" wrapText="1" indent="2"/>
    </xf>
    <xf numFmtId="3" fontId="117" fillId="4" borderId="45" xfId="0" applyNumberFormat="1" applyFont="1" applyFill="1" applyBorder="1" applyAlignment="1">
      <alignment horizontal="right" vertical="center" wrapText="1" indent="2"/>
    </xf>
    <xf numFmtId="169" fontId="52" fillId="3" borderId="0" xfId="2" applyNumberFormat="1" applyFont="1" applyFill="1" applyAlignment="1" applyProtection="1">
      <alignment horizontal="right" vertical="center" wrapText="1" indent="2"/>
      <protection hidden="1"/>
    </xf>
    <xf numFmtId="165" fontId="35" fillId="3" borderId="0" xfId="0" applyNumberFormat="1" applyFont="1" applyFill="1" applyAlignment="1" applyProtection="1">
      <alignment horizontal="right" vertical="center" wrapText="1" indent="2"/>
      <protection hidden="1"/>
    </xf>
    <xf numFmtId="165" fontId="16" fillId="0" borderId="0" xfId="0" applyNumberFormat="1" applyFont="1" applyAlignment="1" applyProtection="1">
      <alignment horizontal="right" vertical="center" wrapText="1" indent="2"/>
      <protection hidden="1"/>
    </xf>
    <xf numFmtId="2" fontId="35" fillId="3" borderId="0" xfId="0" applyNumberFormat="1" applyFont="1" applyFill="1" applyAlignment="1" applyProtection="1">
      <alignment horizontal="right" vertical="center" wrapText="1" indent="2"/>
      <protection hidden="1"/>
    </xf>
    <xf numFmtId="0" fontId="35" fillId="7" borderId="30" xfId="0" applyFont="1" applyFill="1" applyBorder="1" applyAlignment="1" applyProtection="1">
      <alignment vertical="center" wrapText="1"/>
      <protection hidden="1"/>
    </xf>
    <xf numFmtId="9" fontId="52" fillId="0" borderId="32" xfId="1" applyFont="1" applyBorder="1" applyAlignment="1" applyProtection="1">
      <alignment horizontal="right" vertical="center" wrapText="1" indent="2"/>
      <protection hidden="1"/>
    </xf>
    <xf numFmtId="9" fontId="52" fillId="0" borderId="33" xfId="1" applyFont="1" applyBorder="1" applyAlignment="1" applyProtection="1">
      <alignment horizontal="right" vertical="center" wrapText="1" indent="2"/>
      <protection hidden="1"/>
    </xf>
    <xf numFmtId="9" fontId="52" fillId="0" borderId="31" xfId="1" applyFont="1" applyBorder="1" applyAlignment="1" applyProtection="1">
      <alignment horizontal="right" vertical="center" wrapText="1" indent="2"/>
      <protection hidden="1"/>
    </xf>
    <xf numFmtId="9" fontId="52" fillId="0" borderId="2" xfId="1" applyFont="1" applyBorder="1" applyAlignment="1" applyProtection="1">
      <alignment horizontal="right" vertical="center" indent="2"/>
      <protection hidden="1"/>
    </xf>
    <xf numFmtId="0" fontId="52" fillId="3" borderId="2" xfId="0" applyFont="1" applyFill="1" applyBorder="1" applyAlignment="1" applyProtection="1">
      <alignment horizontal="left" vertical="center" wrapText="1" indent="2"/>
      <protection hidden="1"/>
    </xf>
    <xf numFmtId="0" fontId="52" fillId="3" borderId="0" xfId="0" applyFont="1" applyFill="1" applyAlignment="1" applyProtection="1">
      <alignment horizontal="left" vertical="center" wrapText="1" indent="2"/>
      <protection hidden="1"/>
    </xf>
    <xf numFmtId="0" fontId="52" fillId="3" borderId="23" xfId="0" applyFont="1" applyFill="1" applyBorder="1" applyAlignment="1" applyProtection="1">
      <alignment horizontal="left" vertical="center" wrapText="1" indent="2"/>
      <protection hidden="1"/>
    </xf>
    <xf numFmtId="0" fontId="52" fillId="3" borderId="22" xfId="0" applyFont="1" applyFill="1" applyBorder="1" applyAlignment="1" applyProtection="1">
      <alignment horizontal="left" vertical="center" wrapText="1" indent="2"/>
      <protection hidden="1"/>
    </xf>
    <xf numFmtId="0" fontId="52" fillId="3" borderId="3" xfId="0" applyFont="1" applyFill="1" applyBorder="1" applyAlignment="1" applyProtection="1">
      <alignment horizontal="left" vertical="center" wrapText="1" indent="2"/>
      <protection hidden="1"/>
    </xf>
    <xf numFmtId="0" fontId="26" fillId="0" borderId="1" xfId="0" applyFont="1" applyBorder="1" applyAlignment="1" applyProtection="1">
      <alignment horizontal="right" vertical="center" wrapText="1" indent="1"/>
      <protection hidden="1"/>
    </xf>
    <xf numFmtId="0" fontId="58" fillId="0" borderId="26" xfId="0" applyFont="1" applyBorder="1" applyAlignment="1" applyProtection="1">
      <alignment horizontal="left" vertical="center" wrapText="1"/>
      <protection hidden="1"/>
    </xf>
    <xf numFmtId="0" fontId="0" fillId="0" borderId="26" xfId="0" applyBorder="1" applyAlignment="1">
      <alignment vertical="center" wrapText="1"/>
    </xf>
    <xf numFmtId="168" fontId="0" fillId="0" borderId="26" xfId="1" applyNumberFormat="1" applyFont="1" applyBorder="1" applyAlignment="1">
      <alignment vertical="center" wrapText="1"/>
    </xf>
    <xf numFmtId="0" fontId="0" fillId="0" borderId="24" xfId="0" applyBorder="1" applyAlignment="1">
      <alignment vertical="center" wrapText="1"/>
    </xf>
    <xf numFmtId="168" fontId="0" fillId="0" borderId="24" xfId="1" applyNumberFormat="1" applyFont="1" applyBorder="1" applyAlignment="1">
      <alignment vertical="center" wrapText="1"/>
    </xf>
    <xf numFmtId="167" fontId="0" fillId="0" borderId="24" xfId="2" applyFont="1" applyBorder="1" applyAlignment="1">
      <alignment vertical="center" wrapText="1"/>
    </xf>
    <xf numFmtId="9" fontId="0" fillId="0" borderId="24" xfId="1" applyFont="1" applyBorder="1" applyAlignment="1">
      <alignment vertical="center" wrapText="1"/>
    </xf>
    <xf numFmtId="168" fontId="0" fillId="7" borderId="26" xfId="1" applyNumberFormat="1" applyFont="1" applyFill="1" applyBorder="1" applyAlignment="1">
      <alignment vertical="center" wrapText="1"/>
    </xf>
    <xf numFmtId="168" fontId="0" fillId="7" borderId="24" xfId="1" applyNumberFormat="1" applyFont="1" applyFill="1" applyBorder="1" applyAlignment="1">
      <alignment vertical="center" wrapText="1"/>
    </xf>
    <xf numFmtId="0" fontId="0" fillId="7" borderId="24" xfId="0" applyFill="1" applyBorder="1" applyAlignment="1">
      <alignment vertical="center" wrapText="1"/>
    </xf>
    <xf numFmtId="169" fontId="0" fillId="0" borderId="26" xfId="2" applyNumberFormat="1" applyFont="1" applyBorder="1" applyAlignment="1">
      <alignment vertical="center" wrapText="1"/>
    </xf>
    <xf numFmtId="169" fontId="0" fillId="0" borderId="24" xfId="2" applyNumberFormat="1" applyFont="1" applyBorder="1" applyAlignment="1">
      <alignment vertical="center" wrapText="1"/>
    </xf>
    <xf numFmtId="49" fontId="0" fillId="0" borderId="24" xfId="0" applyNumberFormat="1" applyBorder="1" applyAlignment="1">
      <alignment horizontal="right" vertical="center" wrapText="1"/>
    </xf>
    <xf numFmtId="168" fontId="0" fillId="0" borderId="24" xfId="1" applyNumberFormat="1" applyFont="1" applyBorder="1" applyAlignment="1">
      <alignment horizontal="right" vertical="center" wrapText="1"/>
    </xf>
    <xf numFmtId="0" fontId="24" fillId="0" borderId="0" xfId="0" applyFont="1" applyAlignment="1" applyProtection="1">
      <alignment vertical="center"/>
      <protection hidden="1"/>
    </xf>
    <xf numFmtId="0" fontId="43" fillId="0" borderId="1" xfId="0" applyFont="1" applyBorder="1" applyAlignment="1" applyProtection="1">
      <alignment horizontal="center" vertical="center" wrapText="1"/>
      <protection hidden="1"/>
    </xf>
    <xf numFmtId="0" fontId="7"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8" fillId="0" borderId="26" xfId="0" applyFont="1" applyBorder="1" applyAlignment="1" applyProtection="1">
      <alignment vertical="center" wrapText="1"/>
      <protection hidden="1"/>
    </xf>
    <xf numFmtId="0" fontId="18" fillId="0" borderId="24"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6" fillId="0" borderId="22" xfId="0" applyFont="1" applyBorder="1" applyAlignment="1" applyProtection="1">
      <alignment vertical="center" wrapText="1"/>
      <protection hidden="1"/>
    </xf>
    <xf numFmtId="171" fontId="16" fillId="7" borderId="24" xfId="2" applyNumberFormat="1" applyFont="1" applyFill="1" applyBorder="1" applyAlignment="1" applyProtection="1">
      <alignment horizontal="center" vertical="center" wrapText="1"/>
      <protection hidden="1"/>
    </xf>
    <xf numFmtId="0" fontId="16" fillId="0" borderId="23" xfId="0" applyFont="1" applyBorder="1" applyAlignment="1" applyProtection="1">
      <alignment horizontal="left" vertical="center" wrapText="1"/>
      <protection hidden="1"/>
    </xf>
    <xf numFmtId="0" fontId="16" fillId="0" borderId="22" xfId="0" applyFont="1" applyBorder="1" applyAlignment="1" applyProtection="1">
      <alignment horizontal="left" vertical="center" wrapText="1"/>
      <protection hidden="1"/>
    </xf>
    <xf numFmtId="0" fontId="16" fillId="0" borderId="23" xfId="0" applyFont="1" applyBorder="1" applyAlignment="1" applyProtection="1">
      <alignment vertical="center" wrapText="1"/>
      <protection hidden="1"/>
    </xf>
    <xf numFmtId="0" fontId="18" fillId="0" borderId="23" xfId="0" applyFont="1" applyBorder="1" applyAlignment="1" applyProtection="1">
      <alignment vertical="center" wrapText="1"/>
      <protection hidden="1"/>
    </xf>
    <xf numFmtId="0" fontId="18" fillId="0" borderId="0" xfId="0" applyFont="1" applyAlignment="1" applyProtection="1">
      <alignment vertical="center" wrapText="1"/>
      <protection hidden="1"/>
    </xf>
    <xf numFmtId="0" fontId="18" fillId="0" borderId="22" xfId="0" applyFont="1" applyBorder="1" applyAlignment="1" applyProtection="1">
      <alignment vertical="center" wrapText="1"/>
      <protection hidden="1"/>
    </xf>
    <xf numFmtId="0" fontId="18" fillId="0" borderId="3" xfId="0" applyFont="1" applyBorder="1" applyAlignment="1" applyProtection="1">
      <alignment vertical="center" wrapText="1"/>
      <protection hidden="1"/>
    </xf>
    <xf numFmtId="169" fontId="16" fillId="7" borderId="24" xfId="2" applyNumberFormat="1" applyFont="1" applyFill="1" applyBorder="1" applyAlignment="1" applyProtection="1">
      <alignment horizontal="center" vertical="center" wrapText="1"/>
      <protection hidden="1"/>
    </xf>
    <xf numFmtId="0" fontId="16" fillId="0" borderId="3" xfId="0" applyFont="1" applyBorder="1" applyAlignment="1" applyProtection="1">
      <alignment vertical="center" wrapText="1"/>
      <protection hidden="1"/>
    </xf>
    <xf numFmtId="0" fontId="0" fillId="0" borderId="0" xfId="0" applyAlignment="1" applyProtection="1">
      <alignment vertical="top" wrapText="1"/>
      <protection hidden="1"/>
    </xf>
    <xf numFmtId="0" fontId="0" fillId="0" borderId="22" xfId="0" applyBorder="1" applyAlignment="1" applyProtection="1">
      <alignment horizontal="left" vertical="top" wrapText="1" indent="2"/>
      <protection hidden="1"/>
    </xf>
    <xf numFmtId="0" fontId="0" fillId="0" borderId="24" xfId="0" applyBorder="1" applyAlignment="1" applyProtection="1">
      <alignment horizontal="left" vertical="top" wrapText="1" indent="2"/>
      <protection hidden="1"/>
    </xf>
    <xf numFmtId="0" fontId="0" fillId="0" borderId="0" xfId="0" applyAlignment="1">
      <alignment vertical="top" wrapText="1"/>
    </xf>
    <xf numFmtId="0" fontId="11"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0" fillId="0" borderId="0" xfId="0" applyFont="1" applyAlignment="1" applyProtection="1">
      <alignment vertical="center" wrapText="1"/>
      <protection hidden="1"/>
    </xf>
    <xf numFmtId="0" fontId="32" fillId="3" borderId="2" xfId="0" applyFont="1" applyFill="1" applyBorder="1" applyAlignment="1" applyProtection="1">
      <alignment horizontal="center" vertical="center" wrapText="1"/>
      <protection hidden="1"/>
    </xf>
    <xf numFmtId="0" fontId="32" fillId="3" borderId="0" xfId="0" applyFont="1" applyFill="1" applyAlignment="1" applyProtection="1">
      <alignment horizontal="center" vertical="center" wrapText="1"/>
      <protection hidden="1"/>
    </xf>
    <xf numFmtId="0" fontId="32" fillId="3" borderId="3" xfId="0" applyFont="1" applyFill="1" applyBorder="1" applyAlignment="1" applyProtection="1">
      <alignment horizontal="center" vertical="center" wrapText="1"/>
      <protection hidden="1"/>
    </xf>
    <xf numFmtId="0" fontId="90" fillId="0" borderId="21" xfId="3" applyFont="1" applyBorder="1" applyAlignment="1" applyProtection="1">
      <alignment horizontal="left" vertical="center" wrapText="1" indent="3"/>
      <protection hidden="1"/>
    </xf>
    <xf numFmtId="0" fontId="32" fillId="0" borderId="2" xfId="0" applyFont="1" applyBorder="1" applyAlignment="1" applyProtection="1">
      <alignment horizontal="left" vertical="center" wrapText="1"/>
      <protection hidden="1"/>
    </xf>
    <xf numFmtId="0" fontId="32" fillId="0" borderId="0" xfId="0" applyFont="1" applyAlignment="1" applyProtection="1">
      <alignment horizontal="left" vertical="center" wrapText="1"/>
      <protection hidden="1"/>
    </xf>
    <xf numFmtId="0" fontId="32" fillId="0" borderId="3" xfId="0" applyFont="1" applyBorder="1" applyAlignment="1" applyProtection="1">
      <alignment horizontal="left" vertical="center" wrapText="1"/>
      <protection hidden="1"/>
    </xf>
    <xf numFmtId="0" fontId="32" fillId="0" borderId="2" xfId="0" applyFont="1" applyBorder="1" applyAlignment="1" applyProtection="1">
      <alignment vertical="center" wrapText="1"/>
      <protection hidden="1"/>
    </xf>
    <xf numFmtId="0" fontId="32" fillId="0" borderId="0" xfId="0" applyFont="1" applyAlignment="1" applyProtection="1">
      <alignment vertical="center" wrapText="1"/>
      <protection hidden="1"/>
    </xf>
    <xf numFmtId="0" fontId="32" fillId="0" borderId="3" xfId="0" applyFont="1" applyBorder="1" applyAlignment="1" applyProtection="1">
      <alignment vertical="center" wrapText="1"/>
      <protection hidden="1"/>
    </xf>
    <xf numFmtId="0" fontId="96" fillId="0" borderId="0" xfId="0" applyFont="1" applyAlignment="1" applyProtection="1">
      <alignment vertical="top" wrapText="1"/>
      <protection hidden="1"/>
    </xf>
    <xf numFmtId="0" fontId="32" fillId="0" borderId="0" xfId="0" applyFont="1" applyAlignment="1" applyProtection="1">
      <alignment vertical="top" wrapText="1"/>
      <protection hidden="1"/>
    </xf>
    <xf numFmtId="0" fontId="32" fillId="0" borderId="0" xfId="0" applyFont="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97" fillId="0" borderId="0" xfId="0" applyFont="1" applyAlignment="1" applyProtection="1">
      <alignment vertical="top" wrapText="1"/>
      <protection hidden="1"/>
    </xf>
    <xf numFmtId="0" fontId="16" fillId="0" borderId="0" xfId="0" applyFont="1" applyAlignment="1" applyProtection="1">
      <alignment vertical="top" wrapText="1"/>
      <protection hidden="1"/>
    </xf>
    <xf numFmtId="0" fontId="16" fillId="0" borderId="0" xfId="0" applyFont="1" applyAlignment="1" applyProtection="1">
      <alignment horizontal="left" vertical="top" wrapText="1"/>
      <protection hidden="1"/>
    </xf>
    <xf numFmtId="0" fontId="18" fillId="0" borderId="2" xfId="0" applyFont="1" applyBorder="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8" fillId="0" borderId="3" xfId="0" applyFont="1" applyBorder="1" applyAlignment="1" applyProtection="1">
      <alignment horizontal="left" vertical="center" wrapText="1"/>
      <protection hidden="1"/>
    </xf>
    <xf numFmtId="0" fontId="10" fillId="0" borderId="0" xfId="0" applyFont="1" applyAlignment="1" applyProtection="1">
      <alignment vertical="top" wrapText="1"/>
      <protection hidden="1"/>
    </xf>
    <xf numFmtId="0" fontId="23" fillId="0" borderId="2" xfId="0" applyFont="1" applyBorder="1" applyAlignment="1" applyProtection="1">
      <alignment horizontal="left" vertical="center" wrapText="1"/>
      <protection hidden="1"/>
    </xf>
    <xf numFmtId="0" fontId="23" fillId="0" borderId="25" xfId="0" applyFont="1" applyBorder="1" applyAlignment="1" applyProtection="1">
      <alignment horizontal="left" vertical="center" wrapText="1"/>
      <protection hidden="1"/>
    </xf>
    <xf numFmtId="0" fontId="6" fillId="0" borderId="0" xfId="0" applyFont="1" applyAlignment="1" applyProtection="1">
      <alignment horizontal="left" vertical="top" wrapText="1"/>
      <protection hidden="1"/>
    </xf>
    <xf numFmtId="0" fontId="47" fillId="0" borderId="1" xfId="0" applyFont="1" applyBorder="1" applyAlignment="1" applyProtection="1">
      <alignment vertical="center" wrapText="1"/>
      <protection hidden="1"/>
    </xf>
    <xf numFmtId="0" fontId="66" fillId="0" borderId="2" xfId="0" applyFont="1" applyBorder="1" applyAlignment="1" applyProtection="1">
      <alignment horizontal="center" vertical="center" wrapText="1"/>
      <protection hidden="1"/>
    </xf>
    <xf numFmtId="0" fontId="66" fillId="0" borderId="0" xfId="0" applyFont="1" applyAlignment="1" applyProtection="1">
      <alignment horizontal="center" vertical="center" wrapText="1"/>
      <protection hidden="1"/>
    </xf>
    <xf numFmtId="0" fontId="66" fillId="0" borderId="3" xfId="0" applyFont="1" applyBorder="1" applyAlignment="1" applyProtection="1">
      <alignment horizontal="center" vertical="center" wrapText="1"/>
      <protection hidden="1"/>
    </xf>
    <xf numFmtId="0" fontId="18" fillId="0" borderId="1" xfId="0" applyFont="1" applyBorder="1" applyAlignment="1" applyProtection="1">
      <alignment horizontal="left" vertical="center" wrapText="1"/>
      <protection hidden="1"/>
    </xf>
    <xf numFmtId="0" fontId="18" fillId="0" borderId="2" xfId="0" applyFont="1" applyBorder="1" applyAlignment="1" applyProtection="1">
      <alignment vertical="center" wrapText="1"/>
      <protection hidden="1"/>
    </xf>
    <xf numFmtId="0" fontId="22" fillId="0" borderId="0" xfId="9" applyFont="1" applyAlignment="1" applyProtection="1">
      <alignment vertical="top" wrapText="1"/>
      <protection hidden="1"/>
    </xf>
    <xf numFmtId="0" fontId="22" fillId="0" borderId="2" xfId="0" applyFont="1" applyBorder="1" applyAlignment="1" applyProtection="1">
      <alignment vertical="top" wrapText="1"/>
      <protection hidden="1"/>
    </xf>
    <xf numFmtId="0" fontId="22" fillId="0" borderId="2" xfId="0" applyFont="1" applyBorder="1" applyAlignment="1" applyProtection="1">
      <alignment horizontal="left" vertical="top" wrapText="1"/>
      <protection hidden="1"/>
    </xf>
    <xf numFmtId="168" fontId="16" fillId="0" borderId="2" xfId="1" applyNumberFormat="1" applyFont="1" applyBorder="1" applyAlignment="1" applyProtection="1">
      <alignment horizontal="center" vertical="center" wrapText="1"/>
      <protection hidden="1"/>
    </xf>
    <xf numFmtId="168" fontId="16" fillId="0" borderId="0" xfId="1" applyNumberFormat="1" applyFont="1" applyAlignment="1" applyProtection="1">
      <alignment horizontal="center" vertical="center" wrapText="1"/>
      <protection hidden="1"/>
    </xf>
    <xf numFmtId="168" fontId="16" fillId="0" borderId="3" xfId="1"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32" fillId="3" borderId="2" xfId="0" applyFont="1" applyFill="1" applyBorder="1" applyAlignment="1" applyProtection="1">
      <alignment horizontal="left" vertical="center" wrapText="1"/>
      <protection hidden="1"/>
    </xf>
    <xf numFmtId="0" fontId="16" fillId="0" borderId="25" xfId="0" applyFont="1" applyBorder="1" applyAlignment="1" applyProtection="1">
      <alignment horizontal="left" vertical="center" wrapText="1"/>
      <protection hidden="1"/>
    </xf>
    <xf numFmtId="0" fontId="16" fillId="0" borderId="26" xfId="0" applyFont="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hidden="1"/>
    </xf>
    <xf numFmtId="0" fontId="7" fillId="0" borderId="0" xfId="0" applyFont="1" applyAlignment="1" applyProtection="1">
      <alignment vertical="top" wrapText="1"/>
      <protection hidden="1"/>
    </xf>
    <xf numFmtId="0" fontId="77" fillId="0" borderId="0" xfId="0" applyFont="1" applyAlignment="1" applyProtection="1">
      <alignment horizontal="left" vertical="center" wrapText="1" indent="1"/>
      <protection hidden="1"/>
    </xf>
    <xf numFmtId="0" fontId="22" fillId="0" borderId="0" xfId="0" applyFont="1" applyAlignment="1" applyProtection="1">
      <alignment horizontal="left" vertical="top" wrapText="1"/>
      <protection hidden="1"/>
    </xf>
    <xf numFmtId="0" fontId="16" fillId="0" borderId="50" xfId="0" applyFont="1" applyBorder="1" applyAlignment="1" applyProtection="1">
      <alignment vertical="center" wrapText="1"/>
      <protection hidden="1"/>
    </xf>
    <xf numFmtId="0" fontId="32" fillId="3" borderId="0" xfId="0" applyFont="1" applyFill="1" applyAlignment="1" applyProtection="1">
      <alignment vertical="center" wrapText="1"/>
      <protection hidden="1"/>
    </xf>
    <xf numFmtId="0" fontId="32" fillId="3" borderId="0" xfId="0" applyFont="1" applyFill="1" applyAlignment="1" applyProtection="1">
      <alignment horizontal="left" vertical="center" wrapText="1"/>
      <protection hidden="1"/>
    </xf>
    <xf numFmtId="0" fontId="32" fillId="3" borderId="29" xfId="0" applyFont="1" applyFill="1" applyBorder="1" applyAlignment="1" applyProtection="1">
      <alignment horizontal="left" vertical="center" wrapText="1"/>
      <protection hidden="1"/>
    </xf>
    <xf numFmtId="0" fontId="32" fillId="3" borderId="58" xfId="0" applyFont="1" applyFill="1" applyBorder="1" applyAlignment="1" applyProtection="1">
      <alignment horizontal="left" vertical="center" wrapText="1"/>
      <protection hidden="1"/>
    </xf>
    <xf numFmtId="0" fontId="22" fillId="0" borderId="0" xfId="0" applyFont="1" applyAlignment="1" applyProtection="1">
      <alignment vertical="top" wrapText="1"/>
      <protection hidden="1"/>
    </xf>
    <xf numFmtId="0" fontId="16" fillId="0" borderId="27" xfId="0" applyFont="1" applyBorder="1" applyAlignment="1" applyProtection="1">
      <alignment vertical="center" wrapText="1"/>
      <protection hidden="1"/>
    </xf>
    <xf numFmtId="0" fontId="16" fillId="3" borderId="3" xfId="0" applyFont="1" applyFill="1" applyBorder="1" applyAlignment="1" applyProtection="1">
      <alignment horizontal="left" vertical="center" wrapText="1"/>
      <protection hidden="1"/>
    </xf>
    <xf numFmtId="0" fontId="16" fillId="0" borderId="49" xfId="0" applyFont="1" applyBorder="1" applyAlignment="1" applyProtection="1">
      <alignment vertical="center" wrapText="1"/>
      <protection hidden="1"/>
    </xf>
    <xf numFmtId="0" fontId="16" fillId="0" borderId="51" xfId="0" applyFont="1" applyBorder="1" applyAlignment="1" applyProtection="1">
      <alignment horizontal="left" vertical="center" wrapText="1"/>
      <protection hidden="1"/>
    </xf>
    <xf numFmtId="0" fontId="16" fillId="0" borderId="51" xfId="0" applyFont="1" applyBorder="1" applyAlignment="1" applyProtection="1">
      <alignment vertical="center" wrapText="1"/>
      <protection hidden="1"/>
    </xf>
    <xf numFmtId="0" fontId="16" fillId="0" borderId="65" xfId="0" applyFont="1" applyBorder="1" applyAlignment="1" applyProtection="1">
      <alignment horizontal="left" vertical="center" wrapText="1"/>
      <protection hidden="1"/>
    </xf>
    <xf numFmtId="0" fontId="16" fillId="0" borderId="55" xfId="0" applyFont="1" applyBorder="1" applyAlignment="1" applyProtection="1">
      <alignment vertical="center" wrapText="1"/>
      <protection hidden="1"/>
    </xf>
    <xf numFmtId="0" fontId="16" fillId="0" borderId="3" xfId="0" applyFont="1" applyBorder="1" applyAlignment="1" applyProtection="1">
      <alignment vertical="center"/>
      <protection hidden="1"/>
    </xf>
    <xf numFmtId="0" fontId="32" fillId="3" borderId="3" xfId="0" applyFont="1" applyFill="1" applyBorder="1" applyAlignment="1" applyProtection="1">
      <alignment horizontal="left" vertical="center" wrapText="1"/>
      <protection hidden="1"/>
    </xf>
    <xf numFmtId="0" fontId="22" fillId="0" borderId="52" xfId="0" applyFont="1" applyBorder="1" applyAlignment="1" applyProtection="1">
      <alignment horizontal="left" vertical="top" wrapText="1"/>
      <protection hidden="1"/>
    </xf>
    <xf numFmtId="0" fontId="47" fillId="4" borderId="2" xfId="0" applyFont="1" applyFill="1" applyBorder="1" applyAlignment="1" applyProtection="1">
      <alignment vertical="center" wrapText="1"/>
      <protection hidden="1"/>
    </xf>
    <xf numFmtId="0" fontId="16" fillId="0" borderId="3" xfId="0" applyFont="1" applyBorder="1" applyAlignment="1" applyProtection="1">
      <alignment horizontal="left" vertical="center" wrapText="1"/>
      <protection hidden="1"/>
    </xf>
    <xf numFmtId="0" fontId="32" fillId="3" borderId="23" xfId="0" applyFont="1" applyFill="1" applyBorder="1" applyAlignment="1" applyProtection="1">
      <alignment horizontal="left" vertical="center" wrapText="1"/>
      <protection hidden="1"/>
    </xf>
    <xf numFmtId="0" fontId="32" fillId="3" borderId="22" xfId="0" applyFont="1" applyFill="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0" xfId="0" applyFont="1" applyAlignment="1" applyProtection="1">
      <alignment horizontal="left" vertical="top"/>
      <protection hidden="1"/>
    </xf>
    <xf numFmtId="0" fontId="32" fillId="3" borderId="27" xfId="0" applyFont="1" applyFill="1" applyBorder="1" applyAlignment="1" applyProtection="1">
      <alignment horizontal="left" vertical="center" wrapText="1"/>
      <protection hidden="1"/>
    </xf>
    <xf numFmtId="0" fontId="32" fillId="3" borderId="64" xfId="0" applyFont="1" applyFill="1" applyBorder="1" applyAlignment="1" applyProtection="1">
      <alignment horizontal="left" vertical="center" wrapText="1"/>
      <protection hidden="1"/>
    </xf>
    <xf numFmtId="0" fontId="32" fillId="3" borderId="24" xfId="0" applyFont="1" applyFill="1" applyBorder="1" applyAlignment="1" applyProtection="1">
      <alignment vertical="center" wrapText="1"/>
      <protection hidden="1"/>
    </xf>
    <xf numFmtId="0" fontId="18" fillId="0" borderId="0" xfId="0" applyFont="1" applyAlignment="1" applyProtection="1">
      <alignment horizontal="left" vertical="top" wrapText="1"/>
      <protection hidden="1"/>
    </xf>
    <xf numFmtId="0" fontId="32" fillId="3" borderId="2" xfId="0" applyFont="1" applyFill="1" applyBorder="1" applyAlignment="1" applyProtection="1">
      <alignment vertical="center" wrapText="1"/>
      <protection hidden="1"/>
    </xf>
    <xf numFmtId="0" fontId="32" fillId="3" borderId="3" xfId="0" applyFont="1" applyFill="1" applyBorder="1" applyAlignment="1" applyProtection="1">
      <alignment vertical="center" wrapText="1"/>
      <protection hidden="1"/>
    </xf>
    <xf numFmtId="0" fontId="32" fillId="3" borderId="0" xfId="0" applyFont="1" applyFill="1" applyAlignment="1" applyProtection="1">
      <alignment horizontal="left" vertical="center"/>
      <protection hidden="1"/>
    </xf>
    <xf numFmtId="0" fontId="32" fillId="3" borderId="29" xfId="0" applyFont="1" applyFill="1" applyBorder="1" applyAlignment="1" applyProtection="1">
      <alignment horizontal="left" vertical="center"/>
      <protection hidden="1"/>
    </xf>
    <xf numFmtId="0" fontId="32" fillId="3" borderId="33" xfId="0" applyFont="1" applyFill="1" applyBorder="1" applyAlignment="1" applyProtection="1">
      <alignment horizontal="left" vertical="center" wrapText="1"/>
      <protection hidden="1"/>
    </xf>
    <xf numFmtId="0" fontId="32" fillId="3" borderId="28" xfId="0" applyFont="1" applyFill="1" applyBorder="1" applyAlignment="1" applyProtection="1">
      <alignment horizontal="left" vertical="center"/>
      <protection hidden="1"/>
    </xf>
    <xf numFmtId="0" fontId="16" fillId="7" borderId="31" xfId="0" applyFont="1" applyFill="1" applyBorder="1" applyAlignment="1" applyProtection="1">
      <alignment horizontal="center" vertical="center" wrapText="1"/>
      <protection hidden="1"/>
    </xf>
    <xf numFmtId="0" fontId="32" fillId="7" borderId="33" xfId="0" applyFont="1" applyFill="1" applyBorder="1" applyAlignment="1" applyProtection="1">
      <alignment horizontal="center" vertical="center" wrapText="1"/>
      <protection hidden="1"/>
    </xf>
    <xf numFmtId="0" fontId="16" fillId="0" borderId="29" xfId="0" applyFont="1" applyBorder="1" applyAlignment="1" applyProtection="1">
      <alignment vertical="center"/>
      <protection hidden="1"/>
    </xf>
    <xf numFmtId="0" fontId="16" fillId="0" borderId="0" xfId="0" applyFont="1" applyAlignment="1" applyProtection="1">
      <alignment vertical="center"/>
      <protection hidden="1"/>
    </xf>
    <xf numFmtId="0" fontId="16" fillId="0" borderId="30" xfId="0" applyFont="1" applyBorder="1" applyAlignment="1" applyProtection="1">
      <alignment vertical="center"/>
      <protection hidden="1"/>
    </xf>
    <xf numFmtId="0" fontId="32" fillId="3" borderId="2" xfId="0" applyFont="1" applyFill="1" applyBorder="1" applyAlignment="1" applyProtection="1">
      <alignment horizontal="center" vertical="center"/>
      <protection hidden="1"/>
    </xf>
    <xf numFmtId="0" fontId="32" fillId="3" borderId="0" xfId="0" applyFont="1" applyFill="1" applyAlignment="1" applyProtection="1">
      <alignment horizontal="center" vertical="center"/>
      <protection hidden="1"/>
    </xf>
    <xf numFmtId="0" fontId="16" fillId="0" borderId="29" xfId="0" applyFont="1" applyBorder="1" applyAlignment="1" applyProtection="1">
      <alignment horizontal="left" vertical="center" wrapText="1"/>
      <protection hidden="1"/>
    </xf>
    <xf numFmtId="0" fontId="16" fillId="0" borderId="28" xfId="0" applyFont="1" applyBorder="1" applyAlignment="1" applyProtection="1">
      <alignment horizontal="left" vertical="center" wrapText="1"/>
      <protection hidden="1"/>
    </xf>
    <xf numFmtId="0" fontId="16" fillId="0" borderId="28" xfId="0" applyFont="1" applyBorder="1" applyAlignment="1" applyProtection="1">
      <alignment vertical="center"/>
      <protection hidden="1"/>
    </xf>
    <xf numFmtId="0" fontId="16" fillId="0" borderId="29" xfId="0" applyFont="1" applyBorder="1" applyAlignment="1" applyProtection="1">
      <alignment vertical="center" wrapText="1"/>
      <protection hidden="1"/>
    </xf>
    <xf numFmtId="0" fontId="16" fillId="0" borderId="28" xfId="0" applyFont="1" applyBorder="1" applyAlignment="1" applyProtection="1">
      <alignment vertical="center" wrapText="1"/>
      <protection hidden="1"/>
    </xf>
    <xf numFmtId="0" fontId="16" fillId="0" borderId="30" xfId="0" applyFont="1" applyBorder="1" applyAlignment="1" applyProtection="1">
      <alignment vertical="center" wrapText="1"/>
      <protection hidden="1"/>
    </xf>
    <xf numFmtId="0" fontId="20" fillId="0" borderId="3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1" xfId="0" applyFont="1" applyBorder="1" applyAlignment="1">
      <alignment horizontal="center" vertical="center" wrapText="1"/>
    </xf>
    <xf numFmtId="0" fontId="116" fillId="0" borderId="38" xfId="0" applyFont="1" applyBorder="1" applyAlignment="1">
      <alignment vertical="center" wrapText="1"/>
    </xf>
    <xf numFmtId="0" fontId="116" fillId="0" borderId="1" xfId="0" applyFont="1" applyBorder="1" applyAlignment="1">
      <alignment vertical="center" wrapText="1"/>
    </xf>
    <xf numFmtId="0" fontId="0" fillId="0" borderId="70" xfId="0" applyBorder="1" applyAlignment="1">
      <alignment vertical="center" wrapText="1"/>
    </xf>
    <xf numFmtId="0" fontId="0" fillId="0" borderId="0" xfId="0" applyAlignment="1">
      <alignment vertical="center" wrapText="1"/>
    </xf>
    <xf numFmtId="0" fontId="7" fillId="0" borderId="0" xfId="0" applyFont="1"/>
    <xf numFmtId="0" fontId="11" fillId="0" borderId="21" xfId="0" applyFont="1" applyBorder="1" applyAlignment="1" applyProtection="1">
      <alignment horizontal="left" vertical="center" wrapText="1"/>
      <protection hidden="1"/>
    </xf>
    <xf numFmtId="0" fontId="50" fillId="0" borderId="0" xfId="0" applyFont="1" applyAlignment="1" applyProtection="1">
      <alignment horizontal="left" vertical="center" wrapText="1"/>
      <protection hidden="1"/>
    </xf>
    <xf numFmtId="0" fontId="11" fillId="0" borderId="39" xfId="0" applyFont="1" applyBorder="1" applyAlignment="1" applyProtection="1">
      <alignment horizontal="left" vertical="center" wrapText="1"/>
      <protection hidden="1"/>
    </xf>
    <xf numFmtId="0" fontId="48" fillId="0" borderId="0" xfId="0" applyFont="1" applyAlignment="1" applyProtection="1">
      <alignment horizontal="left" vertical="center" wrapText="1"/>
      <protection hidden="1"/>
    </xf>
    <xf numFmtId="0" fontId="37" fillId="3" borderId="2" xfId="0" applyFont="1" applyFill="1" applyBorder="1" applyAlignment="1" applyProtection="1">
      <alignment horizontal="center" vertical="center" wrapText="1"/>
      <protection hidden="1"/>
    </xf>
    <xf numFmtId="0" fontId="37" fillId="3" borderId="3" xfId="0" applyFont="1" applyFill="1" applyBorder="1" applyAlignment="1" applyProtection="1">
      <alignment horizontal="center" vertical="center" wrapText="1"/>
      <protection hidden="1"/>
    </xf>
    <xf numFmtId="0" fontId="37" fillId="3" borderId="44" xfId="0" applyFont="1" applyFill="1" applyBorder="1" applyAlignment="1" applyProtection="1">
      <alignment horizontal="center" vertical="center" wrapText="1"/>
      <protection hidden="1"/>
    </xf>
    <xf numFmtId="0" fontId="37" fillId="3" borderId="45"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left" vertical="center" wrapText="1"/>
      <protection hidden="1"/>
    </xf>
    <xf numFmtId="0" fontId="37" fillId="3" borderId="38" xfId="0" applyFont="1" applyFill="1" applyBorder="1" applyAlignment="1" applyProtection="1">
      <alignment horizontal="center" vertical="center" wrapText="1"/>
      <protection hidden="1"/>
    </xf>
    <xf numFmtId="0" fontId="37" fillId="3" borderId="1" xfId="0" applyFont="1" applyFill="1" applyBorder="1" applyAlignment="1" applyProtection="1">
      <alignment horizontal="center" vertical="center" wrapText="1"/>
      <protection hidden="1"/>
    </xf>
    <xf numFmtId="0" fontId="11" fillId="3" borderId="37" xfId="0" applyFont="1" applyFill="1" applyBorder="1" applyAlignment="1" applyProtection="1">
      <alignment vertical="center"/>
      <protection hidden="1"/>
    </xf>
    <xf numFmtId="0" fontId="11" fillId="3" borderId="21" xfId="0" applyFont="1" applyFill="1" applyBorder="1" applyAlignment="1" applyProtection="1">
      <alignment vertical="center"/>
      <protection hidden="1"/>
    </xf>
    <xf numFmtId="0" fontId="11" fillId="3" borderId="39" xfId="0" applyFont="1" applyFill="1" applyBorder="1" applyAlignment="1" applyProtection="1">
      <alignment vertical="center"/>
      <protection hidden="1"/>
    </xf>
    <xf numFmtId="0" fontId="35" fillId="7" borderId="0" xfId="0" applyFont="1" applyFill="1" applyAlignment="1" applyProtection="1">
      <alignment horizontal="right" vertical="center" wrapText="1" indent="2"/>
      <protection hidden="1"/>
    </xf>
    <xf numFmtId="0" fontId="35" fillId="7" borderId="30" xfId="0" applyFont="1" applyFill="1" applyBorder="1" applyAlignment="1" applyProtection="1">
      <alignment horizontal="right" vertical="center" wrapText="1" indent="2"/>
      <protection hidden="1"/>
    </xf>
    <xf numFmtId="0" fontId="35" fillId="7" borderId="2" xfId="0" applyFont="1" applyFill="1" applyBorder="1" applyAlignment="1" applyProtection="1">
      <alignment vertical="center" wrapText="1"/>
      <protection hidden="1"/>
    </xf>
    <xf numFmtId="0" fontId="35" fillId="7" borderId="0" xfId="0" applyFont="1" applyFill="1" applyAlignment="1" applyProtection="1">
      <alignment vertical="center" wrapText="1"/>
      <protection hidden="1"/>
    </xf>
    <xf numFmtId="0" fontId="35" fillId="7" borderId="29" xfId="0" applyFont="1" applyFill="1" applyBorder="1" applyAlignment="1" applyProtection="1">
      <alignment horizontal="right" vertical="center" wrapText="1" indent="2"/>
      <protection hidden="1"/>
    </xf>
    <xf numFmtId="0" fontId="35" fillId="7" borderId="28" xfId="0" applyFont="1" applyFill="1" applyBorder="1" applyAlignment="1" applyProtection="1">
      <alignment horizontal="right" vertical="center" wrapText="1" indent="2"/>
      <protection hidden="1"/>
    </xf>
    <xf numFmtId="0" fontId="35" fillId="7" borderId="32" xfId="0" applyFont="1" applyFill="1" applyBorder="1" applyAlignment="1" applyProtection="1">
      <alignment horizontal="left" vertical="center" wrapText="1"/>
      <protection hidden="1"/>
    </xf>
    <xf numFmtId="0" fontId="35" fillId="7" borderId="0" xfId="0" applyFont="1" applyFill="1" applyAlignment="1" applyProtection="1">
      <alignment horizontal="left" vertical="center" wrapText="1"/>
      <protection hidden="1"/>
    </xf>
    <xf numFmtId="0" fontId="35" fillId="7" borderId="30" xfId="0" applyFont="1" applyFill="1" applyBorder="1" applyAlignment="1" applyProtection="1">
      <alignment horizontal="left" vertical="center" wrapText="1"/>
      <protection hidden="1"/>
    </xf>
    <xf numFmtId="0" fontId="35" fillId="7" borderId="2" xfId="0" applyFont="1" applyFill="1" applyBorder="1" applyAlignment="1" applyProtection="1">
      <alignment horizontal="right" vertical="center" wrapText="1" indent="2"/>
      <protection hidden="1"/>
    </xf>
    <xf numFmtId="0" fontId="35" fillId="7" borderId="32" xfId="0" applyFont="1" applyFill="1" applyBorder="1" applyAlignment="1" applyProtection="1">
      <alignment horizontal="right" vertical="center" wrapText="1" indent="2"/>
      <protection hidden="1"/>
    </xf>
    <xf numFmtId="0" fontId="32" fillId="7" borderId="2" xfId="0" applyFont="1" applyFill="1" applyBorder="1" applyAlignment="1" applyProtection="1">
      <alignment horizontal="center" vertical="center" wrapText="1"/>
      <protection hidden="1"/>
    </xf>
    <xf numFmtId="0" fontId="32" fillId="7" borderId="0" xfId="0" applyFont="1" applyFill="1" applyAlignment="1" applyProtection="1">
      <alignment horizontal="center" vertical="center" wrapText="1"/>
      <protection hidden="1"/>
    </xf>
    <xf numFmtId="0" fontId="32" fillId="7" borderId="23" xfId="0" applyFont="1" applyFill="1" applyBorder="1" applyAlignment="1" applyProtection="1">
      <alignment horizontal="center" vertical="center" wrapText="1"/>
      <protection hidden="1"/>
    </xf>
    <xf numFmtId="0" fontId="32" fillId="7" borderId="22" xfId="0" applyFont="1" applyFill="1" applyBorder="1" applyAlignment="1" applyProtection="1">
      <alignment horizontal="center" vertical="center" wrapText="1"/>
      <protection hidden="1"/>
    </xf>
    <xf numFmtId="0" fontId="32" fillId="7" borderId="3" xfId="0" applyFont="1" applyFill="1" applyBorder="1" applyAlignment="1" applyProtection="1">
      <alignment horizontal="center" vertical="center" wrapText="1"/>
      <protection hidden="1"/>
    </xf>
    <xf numFmtId="0" fontId="22" fillId="0" borderId="0" xfId="0" applyFont="1" applyAlignment="1" applyProtection="1">
      <alignment vertical="top"/>
      <protection hidden="1"/>
    </xf>
    <xf numFmtId="0" fontId="16" fillId="0" borderId="17" xfId="0" applyFont="1" applyBorder="1" applyAlignment="1" applyProtection="1">
      <alignment vertical="center" wrapText="1"/>
      <protection hidden="1"/>
    </xf>
    <xf numFmtId="0" fontId="16" fillId="0" borderId="8" xfId="0" applyFont="1" applyBorder="1" applyAlignment="1" applyProtection="1">
      <alignment horizontal="left" vertical="center" wrapText="1" indent="1"/>
      <protection hidden="1"/>
    </xf>
    <xf numFmtId="0" fontId="16" fillId="0" borderId="15" xfId="0" applyFont="1" applyBorder="1" applyAlignment="1" applyProtection="1">
      <alignment vertical="center" wrapText="1"/>
      <protection hidden="1"/>
    </xf>
    <xf numFmtId="0" fontId="16" fillId="0" borderId="19" xfId="0" applyFont="1" applyBorder="1" applyAlignment="1" applyProtection="1">
      <alignment vertical="center" wrapText="1"/>
      <protection hidden="1"/>
    </xf>
    <xf numFmtId="0" fontId="16" fillId="0" borderId="5" xfId="0" applyFont="1" applyBorder="1" applyAlignment="1" applyProtection="1">
      <alignment vertical="center" wrapText="1"/>
      <protection hidden="1"/>
    </xf>
    <xf numFmtId="0" fontId="16" fillId="0" borderId="10" xfId="0" applyFont="1" applyBorder="1" applyAlignment="1" applyProtection="1">
      <alignment horizontal="left" vertical="center" wrapText="1" indent="1"/>
      <protection hidden="1"/>
    </xf>
    <xf numFmtId="0" fontId="10" fillId="3" borderId="0" xfId="0" applyFont="1" applyFill="1" applyAlignment="1" applyProtection="1">
      <alignment horizontal="left" vertical="center" wrapText="1"/>
      <protection hidden="1"/>
    </xf>
    <xf numFmtId="0" fontId="10" fillId="3" borderId="3" xfId="0" applyFont="1" applyFill="1" applyBorder="1" applyAlignment="1" applyProtection="1">
      <alignment horizontal="left" vertical="center" wrapText="1"/>
      <protection hidden="1"/>
    </xf>
    <xf numFmtId="0" fontId="10" fillId="3" borderId="0" xfId="0" quotePrefix="1"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3" fillId="3" borderId="1" xfId="0" applyFont="1" applyFill="1" applyBorder="1" applyAlignment="1" applyProtection="1">
      <alignment horizontal="center" vertical="center" wrapText="1"/>
      <protection hidden="1"/>
    </xf>
  </cellXfs>
  <cellStyles count="12">
    <cellStyle name="Lien hypertexte" xfId="3" builtinId="8"/>
    <cellStyle name="Milliers" xfId="2" builtinId="3"/>
    <cellStyle name="Milliers 2" xfId="5" xr:uid="{8867826F-8599-4F07-804E-3CFD0C04A0F9}"/>
    <cellStyle name="Milliers 2 2" xfId="7" xr:uid="{CB3AC0D0-4341-4373-B81F-8362336E44BB}"/>
    <cellStyle name="Milliers 3" xfId="8" xr:uid="{6A29B673-502B-44F9-BAA9-FEB3252346F2}"/>
    <cellStyle name="Normal" xfId="0" builtinId="0" customBuiltin="1"/>
    <cellStyle name="Normal 2" xfId="9" xr:uid="{C85C3852-BA26-4FBB-A08A-69D4B1359968}"/>
    <cellStyle name="Pourcentage" xfId="1" builtinId="5"/>
    <cellStyle name="Pourcentage 2" xfId="6" xr:uid="{780B5FC5-0242-472E-AE36-D76550DD2E59}"/>
    <cellStyle name="Pourcentage 2 2" xfId="10" xr:uid="{F39BA224-361A-4188-BF97-D6571502255C}"/>
    <cellStyle name="Pourcentage 3" xfId="11" xr:uid="{BE76846E-FED6-410C-AC1E-CC6930F34042}"/>
    <cellStyle name="Title 2" xfId="4" xr:uid="{7673E544-E8AE-4F0A-AFBD-BB6649D33518}"/>
  </cellStyles>
  <dxfs count="0"/>
  <tableStyles count="0" defaultTableStyle="TableStyleMedium2" defaultPivotStyle="PivotStyleLight16"/>
  <colors>
    <mruColors>
      <color rgb="FFFFE699"/>
      <color rgb="FF0070AD"/>
      <color rgb="FFFF99CC"/>
      <color rgb="FFFFCCFF"/>
      <color rgb="FFFFFF00"/>
      <color rgb="FFFFC000"/>
      <color rgb="FFFF7E79"/>
      <color rgb="FF0072A2"/>
      <color rgb="FF0F62BD"/>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Own Workforce'!A10"/><Relationship Id="rId13" Type="http://schemas.openxmlformats.org/officeDocument/2006/relationships/hyperlink" Target="#'Business Conduct'!A10"/><Relationship Id="rId18" Type="http://schemas.openxmlformats.org/officeDocument/2006/relationships/hyperlink" Target="#'ESG Database'!A10"/><Relationship Id="rId3" Type="http://schemas.openxmlformats.org/officeDocument/2006/relationships/image" Target="../media/image4.png"/><Relationship Id="rId21" Type="http://schemas.openxmlformats.org/officeDocument/2006/relationships/hyperlink" Target="#SASB!A10"/><Relationship Id="rId7" Type="http://schemas.openxmlformats.org/officeDocument/2006/relationships/hyperlink" Target="#'Environmental Challenges'!A10"/><Relationship Id="rId12" Type="http://schemas.openxmlformats.org/officeDocument/2006/relationships/hyperlink" Target="#'Corporate Governance'!A10"/><Relationship Id="rId17" Type="http://schemas.openxmlformats.org/officeDocument/2006/relationships/hyperlink" Target="#'TCFD CDP'!A10"/><Relationship Id="rId2" Type="http://schemas.openxmlformats.org/officeDocument/2006/relationships/image" Target="../media/image3.svg"/><Relationship Id="rId16" Type="http://schemas.openxmlformats.org/officeDocument/2006/relationships/hyperlink" Target="#'UN SDGs'!A10"/><Relationship Id="rId20" Type="http://schemas.openxmlformats.org/officeDocument/2006/relationships/hyperlink" Target="#'EU taxonomy'!A10"/><Relationship Id="rId1" Type="http://schemas.openxmlformats.org/officeDocument/2006/relationships/image" Target="../media/image2.png"/><Relationship Id="rId6" Type="http://schemas.openxmlformats.org/officeDocument/2006/relationships/hyperlink" Target="#'Climate Change'!A10"/><Relationship Id="rId11" Type="http://schemas.openxmlformats.org/officeDocument/2006/relationships/hyperlink" Target="#'Materiality &amp; value chain'!A10"/><Relationship Id="rId5" Type="http://schemas.openxmlformats.org/officeDocument/2006/relationships/hyperlink" Target="#'ESG Policy'!A10"/><Relationship Id="rId15" Type="http://schemas.openxmlformats.org/officeDocument/2006/relationships/hyperlink" Target="#GRI!A10"/><Relationship Id="rId10" Type="http://schemas.openxmlformats.org/officeDocument/2006/relationships/hyperlink" Target="#'Local Communities'!A10"/><Relationship Id="rId19" Type="http://schemas.openxmlformats.org/officeDocument/2006/relationships/hyperlink" Target="#'ESG Ratings'!A10"/><Relationship Id="rId4" Type="http://schemas.openxmlformats.org/officeDocument/2006/relationships/hyperlink" Target="#Introduction!A10"/><Relationship Id="rId9" Type="http://schemas.openxmlformats.org/officeDocument/2006/relationships/hyperlink" Target="#'Ethics &amp; Human Rights'!A10"/><Relationship Id="rId14" Type="http://schemas.openxmlformats.org/officeDocument/2006/relationships/hyperlink" Target="#'Data Protection &amp; Cybersecurity'!A10"/></Relationships>
</file>

<file path=xl/drawings/_rels/drawing10.xml.rels><?xml version="1.0" encoding="UTF-8" standalone="yes"?>
<Relationships xmlns="http://schemas.openxmlformats.org/package/2006/relationships"><Relationship Id="rId8" Type="http://schemas.openxmlformats.org/officeDocument/2006/relationships/hyperlink" Target="#'Climate Change'!A10"/><Relationship Id="rId13" Type="http://schemas.openxmlformats.org/officeDocument/2006/relationships/hyperlink" Target="#'Materiality &amp; value chain'!A10"/><Relationship Id="rId18" Type="http://schemas.openxmlformats.org/officeDocument/2006/relationships/hyperlink" Target="#'UN SDGs'!A10"/><Relationship Id="rId3" Type="http://schemas.openxmlformats.org/officeDocument/2006/relationships/image" Target="../media/image4.png"/><Relationship Id="rId21" Type="http://schemas.openxmlformats.org/officeDocument/2006/relationships/hyperlink" Target="#'ESG Ratings'!A10"/><Relationship Id="rId7" Type="http://schemas.openxmlformats.org/officeDocument/2006/relationships/hyperlink" Target="#'ESG Policy'!A10"/><Relationship Id="rId12" Type="http://schemas.openxmlformats.org/officeDocument/2006/relationships/hyperlink" Target="#'Local Communities'!A10"/><Relationship Id="rId17" Type="http://schemas.openxmlformats.org/officeDocument/2006/relationships/hyperlink" Target="#GRI!A10"/><Relationship Id="rId2" Type="http://schemas.openxmlformats.org/officeDocument/2006/relationships/image" Target="../media/image3.svg"/><Relationship Id="rId16" Type="http://schemas.openxmlformats.org/officeDocument/2006/relationships/hyperlink" Target="#'Data Protection &amp; Cybersecurity'!A10"/><Relationship Id="rId20" Type="http://schemas.openxmlformats.org/officeDocument/2006/relationships/hyperlink" Target="#'ESG Database'!A10"/><Relationship Id="rId1" Type="http://schemas.openxmlformats.org/officeDocument/2006/relationships/image" Target="../media/image2.png"/><Relationship Id="rId6" Type="http://schemas.openxmlformats.org/officeDocument/2006/relationships/hyperlink" Target="#Introduction!A10"/><Relationship Id="rId11" Type="http://schemas.openxmlformats.org/officeDocument/2006/relationships/hyperlink" Target="#'Ethics &amp; Human Rights'!A10"/><Relationship Id="rId5" Type="http://schemas.openxmlformats.org/officeDocument/2006/relationships/image" Target="../media/image5.png"/><Relationship Id="rId15" Type="http://schemas.openxmlformats.org/officeDocument/2006/relationships/hyperlink" Target="#'Business Conduct'!A10"/><Relationship Id="rId23" Type="http://schemas.openxmlformats.org/officeDocument/2006/relationships/hyperlink" Target="#SASB!A10"/><Relationship Id="rId10" Type="http://schemas.openxmlformats.org/officeDocument/2006/relationships/hyperlink" Target="#'Own Workforce'!A10"/><Relationship Id="rId19" Type="http://schemas.openxmlformats.org/officeDocument/2006/relationships/hyperlink" Target="#'TCFD CDP'!A10"/><Relationship Id="rId4" Type="http://schemas.openxmlformats.org/officeDocument/2006/relationships/hyperlink" Target="#'Business Conduct'!A109"/><Relationship Id="rId9" Type="http://schemas.openxmlformats.org/officeDocument/2006/relationships/hyperlink" Target="#'Environmental Challenges'!A10"/><Relationship Id="rId14" Type="http://schemas.openxmlformats.org/officeDocument/2006/relationships/hyperlink" Target="#'Corporate Governance'!A10"/><Relationship Id="rId22" Type="http://schemas.openxmlformats.org/officeDocument/2006/relationships/hyperlink" Target="#'EU taxonomy'!A10"/></Relationships>
</file>

<file path=xl/drawings/_rels/drawing11.xml.rels><?xml version="1.0" encoding="UTF-8" standalone="yes"?>
<Relationships xmlns="http://schemas.openxmlformats.org/package/2006/relationships"><Relationship Id="rId8" Type="http://schemas.openxmlformats.org/officeDocument/2006/relationships/hyperlink" Target="#'ESG Policy'!A10"/><Relationship Id="rId13" Type="http://schemas.openxmlformats.org/officeDocument/2006/relationships/hyperlink" Target="#'Local Communities'!A10"/><Relationship Id="rId18" Type="http://schemas.openxmlformats.org/officeDocument/2006/relationships/hyperlink" Target="#GRI!A10"/><Relationship Id="rId3" Type="http://schemas.openxmlformats.org/officeDocument/2006/relationships/image" Target="../media/image4.png"/><Relationship Id="rId21" Type="http://schemas.openxmlformats.org/officeDocument/2006/relationships/hyperlink" Target="#'ESG Ratings'!A10"/><Relationship Id="rId7" Type="http://schemas.openxmlformats.org/officeDocument/2006/relationships/hyperlink" Target="#Introduction!A10"/><Relationship Id="rId12" Type="http://schemas.openxmlformats.org/officeDocument/2006/relationships/hyperlink" Target="#'Ethics &amp; Human Rights'!A10"/><Relationship Id="rId17" Type="http://schemas.openxmlformats.org/officeDocument/2006/relationships/hyperlink" Target="#'Data Protection &amp; Cybersecurity'!A10"/><Relationship Id="rId2" Type="http://schemas.openxmlformats.org/officeDocument/2006/relationships/image" Target="../media/image3.svg"/><Relationship Id="rId16" Type="http://schemas.openxmlformats.org/officeDocument/2006/relationships/hyperlink" Target="#'Business Conduct'!A10"/><Relationship Id="rId20" Type="http://schemas.openxmlformats.org/officeDocument/2006/relationships/hyperlink" Target="#'TCFD CDP'!A10"/><Relationship Id="rId1" Type="http://schemas.openxmlformats.org/officeDocument/2006/relationships/image" Target="../media/image2.png"/><Relationship Id="rId6" Type="http://schemas.openxmlformats.org/officeDocument/2006/relationships/hyperlink" Target="#'ESG Database'!A10"/><Relationship Id="rId11" Type="http://schemas.openxmlformats.org/officeDocument/2006/relationships/hyperlink" Target="#'Own Workforce'!A10"/><Relationship Id="rId5" Type="http://schemas.openxmlformats.org/officeDocument/2006/relationships/image" Target="../media/image5.png"/><Relationship Id="rId15" Type="http://schemas.openxmlformats.org/officeDocument/2006/relationships/hyperlink" Target="#'Corporate Governance'!A10"/><Relationship Id="rId23" Type="http://schemas.openxmlformats.org/officeDocument/2006/relationships/hyperlink" Target="#SASB!A10"/><Relationship Id="rId10" Type="http://schemas.openxmlformats.org/officeDocument/2006/relationships/hyperlink" Target="#'Environmental Challenges'!A10"/><Relationship Id="rId19" Type="http://schemas.openxmlformats.org/officeDocument/2006/relationships/hyperlink" Target="#'UN SDGs'!A10"/><Relationship Id="rId4" Type="http://schemas.openxmlformats.org/officeDocument/2006/relationships/hyperlink" Target="#'Data Protection &amp; Cybersecurity'!A69"/><Relationship Id="rId9" Type="http://schemas.openxmlformats.org/officeDocument/2006/relationships/hyperlink" Target="#'Climate Change'!A10"/><Relationship Id="rId14" Type="http://schemas.openxmlformats.org/officeDocument/2006/relationships/hyperlink" Target="#'Materiality &amp; value chain'!A10"/><Relationship Id="rId22" Type="http://schemas.openxmlformats.org/officeDocument/2006/relationships/hyperlink" Target="#'EU taxonomy'!A10"/></Relationships>
</file>

<file path=xl/drawings/_rels/drawing12.xml.rels><?xml version="1.0" encoding="UTF-8" standalone="yes"?>
<Relationships xmlns="http://schemas.openxmlformats.org/package/2006/relationships"><Relationship Id="rId8" Type="http://schemas.openxmlformats.org/officeDocument/2006/relationships/hyperlink" Target="#'Climate Change'!A10"/><Relationship Id="rId13" Type="http://schemas.openxmlformats.org/officeDocument/2006/relationships/hyperlink" Target="#'Materiality &amp; value chain'!A10"/><Relationship Id="rId18" Type="http://schemas.openxmlformats.org/officeDocument/2006/relationships/hyperlink" Target="#'UN SDGs'!A10"/><Relationship Id="rId3" Type="http://schemas.openxmlformats.org/officeDocument/2006/relationships/image" Target="../media/image4.png"/><Relationship Id="rId21" Type="http://schemas.openxmlformats.org/officeDocument/2006/relationships/hyperlink" Target="#SASB!A10"/><Relationship Id="rId7" Type="http://schemas.openxmlformats.org/officeDocument/2006/relationships/hyperlink" Target="#'ESG Policy'!A10"/><Relationship Id="rId12" Type="http://schemas.openxmlformats.org/officeDocument/2006/relationships/hyperlink" Target="#'Local Communities'!A10"/><Relationship Id="rId17" Type="http://schemas.openxmlformats.org/officeDocument/2006/relationships/hyperlink" Target="#GRI!A10"/><Relationship Id="rId2" Type="http://schemas.openxmlformats.org/officeDocument/2006/relationships/image" Target="../media/image3.svg"/><Relationship Id="rId16" Type="http://schemas.openxmlformats.org/officeDocument/2006/relationships/hyperlink" Target="#'Data Protection &amp; Cybersecurity'!A10"/><Relationship Id="rId20" Type="http://schemas.openxmlformats.org/officeDocument/2006/relationships/hyperlink" Target="#'EU taxonomy'!A10"/><Relationship Id="rId1" Type="http://schemas.openxmlformats.org/officeDocument/2006/relationships/image" Target="../media/image2.png"/><Relationship Id="rId6" Type="http://schemas.openxmlformats.org/officeDocument/2006/relationships/hyperlink" Target="#Introduction!A10"/><Relationship Id="rId11" Type="http://schemas.openxmlformats.org/officeDocument/2006/relationships/hyperlink" Target="#'Ethics &amp; Human Rights'!A10"/><Relationship Id="rId5" Type="http://schemas.openxmlformats.org/officeDocument/2006/relationships/hyperlink" Target="#'ESG Ratings'!A10"/><Relationship Id="rId15" Type="http://schemas.openxmlformats.org/officeDocument/2006/relationships/hyperlink" Target="#'Business Conduct'!A10"/><Relationship Id="rId10" Type="http://schemas.openxmlformats.org/officeDocument/2006/relationships/hyperlink" Target="#'Own Workforce'!A10"/><Relationship Id="rId19" Type="http://schemas.openxmlformats.org/officeDocument/2006/relationships/hyperlink" Target="#'TCFD CDP'!A10"/><Relationship Id="rId4" Type="http://schemas.openxmlformats.org/officeDocument/2006/relationships/hyperlink" Target="#'ESG Database'!A10"/><Relationship Id="rId9" Type="http://schemas.openxmlformats.org/officeDocument/2006/relationships/hyperlink" Target="#'Environmental Challenges'!A10"/><Relationship Id="rId14" Type="http://schemas.openxmlformats.org/officeDocument/2006/relationships/hyperlink" Target="#'Corporate Governance'!A10"/></Relationships>
</file>

<file path=xl/drawings/_rels/drawing13.xml.rels><?xml version="1.0" encoding="UTF-8" standalone="yes"?>
<Relationships xmlns="http://schemas.openxmlformats.org/package/2006/relationships"><Relationship Id="rId8" Type="http://schemas.openxmlformats.org/officeDocument/2006/relationships/hyperlink" Target="#'Own Workforce'!A10"/><Relationship Id="rId13" Type="http://schemas.openxmlformats.org/officeDocument/2006/relationships/hyperlink" Target="#'Business Conduct'!A10"/><Relationship Id="rId18" Type="http://schemas.openxmlformats.org/officeDocument/2006/relationships/hyperlink" Target="#'ESG Database'!A10"/><Relationship Id="rId3" Type="http://schemas.openxmlformats.org/officeDocument/2006/relationships/image" Target="../media/image4.png"/><Relationship Id="rId21" Type="http://schemas.openxmlformats.org/officeDocument/2006/relationships/hyperlink" Target="#SASB!A10"/><Relationship Id="rId7" Type="http://schemas.openxmlformats.org/officeDocument/2006/relationships/hyperlink" Target="#'Environmental Challenges'!A10"/><Relationship Id="rId12" Type="http://schemas.openxmlformats.org/officeDocument/2006/relationships/hyperlink" Target="#'Corporate Governance'!A10"/><Relationship Id="rId17" Type="http://schemas.openxmlformats.org/officeDocument/2006/relationships/hyperlink" Target="#'TCFD CDP'!A10"/><Relationship Id="rId2" Type="http://schemas.openxmlformats.org/officeDocument/2006/relationships/image" Target="../media/image3.svg"/><Relationship Id="rId16" Type="http://schemas.openxmlformats.org/officeDocument/2006/relationships/hyperlink" Target="#'UN SDGs'!A10"/><Relationship Id="rId20" Type="http://schemas.openxmlformats.org/officeDocument/2006/relationships/hyperlink" Target="#'EU taxonomy'!A10"/><Relationship Id="rId1" Type="http://schemas.openxmlformats.org/officeDocument/2006/relationships/image" Target="../media/image2.png"/><Relationship Id="rId6" Type="http://schemas.openxmlformats.org/officeDocument/2006/relationships/hyperlink" Target="#'Climate Change'!A10"/><Relationship Id="rId11" Type="http://schemas.openxmlformats.org/officeDocument/2006/relationships/hyperlink" Target="#'Materiality &amp; value chain'!A10"/><Relationship Id="rId5" Type="http://schemas.openxmlformats.org/officeDocument/2006/relationships/hyperlink" Target="#'ESG Policy'!A10"/><Relationship Id="rId15" Type="http://schemas.openxmlformats.org/officeDocument/2006/relationships/hyperlink" Target="#GRI!A10"/><Relationship Id="rId10" Type="http://schemas.openxmlformats.org/officeDocument/2006/relationships/hyperlink" Target="#'Local Communities'!A10"/><Relationship Id="rId19" Type="http://schemas.openxmlformats.org/officeDocument/2006/relationships/hyperlink" Target="#'ESG Ratings'!A10"/><Relationship Id="rId4" Type="http://schemas.openxmlformats.org/officeDocument/2006/relationships/hyperlink" Target="#Introduction!A10"/><Relationship Id="rId9" Type="http://schemas.openxmlformats.org/officeDocument/2006/relationships/hyperlink" Target="#'Ethics &amp; Human Rights'!A10"/><Relationship Id="rId14" Type="http://schemas.openxmlformats.org/officeDocument/2006/relationships/hyperlink" Target="#'Data Protection &amp; Cybersecurity'!A10"/></Relationships>
</file>

<file path=xl/drawings/_rels/drawing14.xml.rels><?xml version="1.0" encoding="UTF-8" standalone="yes"?>
<Relationships xmlns="http://schemas.openxmlformats.org/package/2006/relationships"><Relationship Id="rId8" Type="http://schemas.openxmlformats.org/officeDocument/2006/relationships/hyperlink" Target="#'Environmental Challenges'!A10"/><Relationship Id="rId13" Type="http://schemas.openxmlformats.org/officeDocument/2006/relationships/hyperlink" Target="#'Corporate Governance'!A10"/><Relationship Id="rId18" Type="http://schemas.openxmlformats.org/officeDocument/2006/relationships/hyperlink" Target="#'TCFD CDP'!A10"/><Relationship Id="rId3" Type="http://schemas.openxmlformats.org/officeDocument/2006/relationships/image" Target="../media/image4.png"/><Relationship Id="rId21" Type="http://schemas.openxmlformats.org/officeDocument/2006/relationships/hyperlink" Target="#SASB!A10"/><Relationship Id="rId7" Type="http://schemas.openxmlformats.org/officeDocument/2006/relationships/hyperlink" Target="#'Climate Change'!A10"/><Relationship Id="rId12" Type="http://schemas.openxmlformats.org/officeDocument/2006/relationships/hyperlink" Target="#'Materiality &amp; value chain'!A10"/><Relationship Id="rId17" Type="http://schemas.openxmlformats.org/officeDocument/2006/relationships/hyperlink" Target="#'UN SDGs'!A10"/><Relationship Id="rId2" Type="http://schemas.openxmlformats.org/officeDocument/2006/relationships/image" Target="../media/image3.svg"/><Relationship Id="rId16" Type="http://schemas.openxmlformats.org/officeDocument/2006/relationships/hyperlink" Target="#GRI!A10"/><Relationship Id="rId20" Type="http://schemas.openxmlformats.org/officeDocument/2006/relationships/hyperlink" Target="#'EU taxonomy'!A10"/><Relationship Id="rId1" Type="http://schemas.openxmlformats.org/officeDocument/2006/relationships/image" Target="../media/image2.png"/><Relationship Id="rId6" Type="http://schemas.openxmlformats.org/officeDocument/2006/relationships/hyperlink" Target="#'ESG Policy'!A10"/><Relationship Id="rId11" Type="http://schemas.openxmlformats.org/officeDocument/2006/relationships/hyperlink" Target="#'Local Communities'!A10"/><Relationship Id="rId5" Type="http://schemas.openxmlformats.org/officeDocument/2006/relationships/hyperlink" Target="#Introduction!A10"/><Relationship Id="rId15" Type="http://schemas.openxmlformats.org/officeDocument/2006/relationships/hyperlink" Target="#'Data Protection &amp; Cybersecurity'!A10"/><Relationship Id="rId10" Type="http://schemas.openxmlformats.org/officeDocument/2006/relationships/hyperlink" Target="#'Ethics &amp; Human Rights'!A10"/><Relationship Id="rId19" Type="http://schemas.openxmlformats.org/officeDocument/2006/relationships/hyperlink" Target="#'ESG Ratings'!A10"/><Relationship Id="rId4" Type="http://schemas.openxmlformats.org/officeDocument/2006/relationships/hyperlink" Target="#'ESG Database'!A10"/><Relationship Id="rId9" Type="http://schemas.openxmlformats.org/officeDocument/2006/relationships/hyperlink" Target="#'Own Workforce'!A10"/><Relationship Id="rId14" Type="http://schemas.openxmlformats.org/officeDocument/2006/relationships/hyperlink" Target="#'Business Conduct'!A10"/></Relationships>
</file>

<file path=xl/drawings/_rels/drawing15.xml.rels><?xml version="1.0" encoding="UTF-8" standalone="yes"?>
<Relationships xmlns="http://schemas.openxmlformats.org/package/2006/relationships"><Relationship Id="rId13" Type="http://schemas.openxmlformats.org/officeDocument/2006/relationships/image" Target="../media/image27.png"/><Relationship Id="rId18" Type="http://schemas.openxmlformats.org/officeDocument/2006/relationships/image" Target="../media/image32.png"/><Relationship Id="rId26" Type="http://schemas.openxmlformats.org/officeDocument/2006/relationships/image" Target="../media/image40.png"/><Relationship Id="rId39" Type="http://schemas.openxmlformats.org/officeDocument/2006/relationships/hyperlink" Target="#'Environmental Challenges'!A10"/><Relationship Id="rId21" Type="http://schemas.openxmlformats.org/officeDocument/2006/relationships/image" Target="../media/image35.png"/><Relationship Id="rId34" Type="http://schemas.openxmlformats.org/officeDocument/2006/relationships/hyperlink" Target="#'UN SDGs'!A69"/><Relationship Id="rId42" Type="http://schemas.openxmlformats.org/officeDocument/2006/relationships/hyperlink" Target="#'Local Communities'!A10"/><Relationship Id="rId47" Type="http://schemas.openxmlformats.org/officeDocument/2006/relationships/hyperlink" Target="#GRI!A10"/><Relationship Id="rId50" Type="http://schemas.openxmlformats.org/officeDocument/2006/relationships/hyperlink" Target="#'ESG Database'!A10"/><Relationship Id="rId7" Type="http://schemas.openxmlformats.org/officeDocument/2006/relationships/image" Target="../media/image21.png"/><Relationship Id="rId2" Type="http://schemas.openxmlformats.org/officeDocument/2006/relationships/image" Target="../media/image3.svg"/><Relationship Id="rId16" Type="http://schemas.openxmlformats.org/officeDocument/2006/relationships/image" Target="../media/image30.png"/><Relationship Id="rId29" Type="http://schemas.openxmlformats.org/officeDocument/2006/relationships/image" Target="../media/image43.png"/><Relationship Id="rId11" Type="http://schemas.openxmlformats.org/officeDocument/2006/relationships/image" Target="../media/image25.png"/><Relationship Id="rId24" Type="http://schemas.openxmlformats.org/officeDocument/2006/relationships/image" Target="../media/image38.png"/><Relationship Id="rId32" Type="http://schemas.microsoft.com/office/2007/relationships/hdphoto" Target="../media/hdphoto4.wdp"/><Relationship Id="rId37" Type="http://schemas.openxmlformats.org/officeDocument/2006/relationships/hyperlink" Target="#'ESG Policy'!A10"/><Relationship Id="rId40" Type="http://schemas.openxmlformats.org/officeDocument/2006/relationships/hyperlink" Target="#'Own Workforce'!A10"/><Relationship Id="rId45" Type="http://schemas.openxmlformats.org/officeDocument/2006/relationships/hyperlink" Target="#'Business Conduct'!A10"/><Relationship Id="rId53" Type="http://schemas.openxmlformats.org/officeDocument/2006/relationships/hyperlink" Target="#SASB!A10"/><Relationship Id="rId5" Type="http://schemas.openxmlformats.org/officeDocument/2006/relationships/image" Target="../media/image19.png"/><Relationship Id="rId10" Type="http://schemas.openxmlformats.org/officeDocument/2006/relationships/image" Target="../media/image24.png"/><Relationship Id="rId19" Type="http://schemas.openxmlformats.org/officeDocument/2006/relationships/image" Target="../media/image33.png"/><Relationship Id="rId31" Type="http://schemas.openxmlformats.org/officeDocument/2006/relationships/image" Target="../media/image10.png"/><Relationship Id="rId44" Type="http://schemas.openxmlformats.org/officeDocument/2006/relationships/hyperlink" Target="#'Corporate Governance'!A10"/><Relationship Id="rId52" Type="http://schemas.openxmlformats.org/officeDocument/2006/relationships/hyperlink" Target="#'EU taxonomy'!A10"/><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 Id="rId22" Type="http://schemas.openxmlformats.org/officeDocument/2006/relationships/image" Target="../media/image36.png"/><Relationship Id="rId27" Type="http://schemas.openxmlformats.org/officeDocument/2006/relationships/image" Target="../media/image41.png"/><Relationship Id="rId30" Type="http://schemas.openxmlformats.org/officeDocument/2006/relationships/image" Target="../media/image44.png"/><Relationship Id="rId35" Type="http://schemas.openxmlformats.org/officeDocument/2006/relationships/image" Target="../media/image5.png"/><Relationship Id="rId43" Type="http://schemas.openxmlformats.org/officeDocument/2006/relationships/hyperlink" Target="#'Materiality &amp; value chain'!A10"/><Relationship Id="rId48" Type="http://schemas.openxmlformats.org/officeDocument/2006/relationships/hyperlink" Target="#'UN SDGs'!A10"/><Relationship Id="rId8" Type="http://schemas.openxmlformats.org/officeDocument/2006/relationships/image" Target="../media/image22.png"/><Relationship Id="rId51" Type="http://schemas.openxmlformats.org/officeDocument/2006/relationships/hyperlink" Target="#'ESG Ratings'!A10"/><Relationship Id="rId3" Type="http://schemas.openxmlformats.org/officeDocument/2006/relationships/image" Target="../media/image4.png"/><Relationship Id="rId12" Type="http://schemas.openxmlformats.org/officeDocument/2006/relationships/image" Target="../media/image26.png"/><Relationship Id="rId17" Type="http://schemas.openxmlformats.org/officeDocument/2006/relationships/image" Target="../media/image31.png"/><Relationship Id="rId25" Type="http://schemas.openxmlformats.org/officeDocument/2006/relationships/image" Target="../media/image39.png"/><Relationship Id="rId33" Type="http://schemas.openxmlformats.org/officeDocument/2006/relationships/image" Target="../media/image11.png"/><Relationship Id="rId38" Type="http://schemas.openxmlformats.org/officeDocument/2006/relationships/hyperlink" Target="#'Climate Change'!A10"/><Relationship Id="rId46" Type="http://schemas.openxmlformats.org/officeDocument/2006/relationships/hyperlink" Target="#'Data Protection &amp; Cybersecurity'!A10"/><Relationship Id="rId20" Type="http://schemas.openxmlformats.org/officeDocument/2006/relationships/image" Target="../media/image34.png"/><Relationship Id="rId41" Type="http://schemas.openxmlformats.org/officeDocument/2006/relationships/hyperlink" Target="#'Ethics &amp; Human Rights'!A10"/><Relationship Id="rId1" Type="http://schemas.openxmlformats.org/officeDocument/2006/relationships/image" Target="../media/image2.png"/><Relationship Id="rId6" Type="http://schemas.openxmlformats.org/officeDocument/2006/relationships/image" Target="../media/image20.png"/><Relationship Id="rId15" Type="http://schemas.openxmlformats.org/officeDocument/2006/relationships/image" Target="../media/image29.png"/><Relationship Id="rId23" Type="http://schemas.openxmlformats.org/officeDocument/2006/relationships/image" Target="../media/image37.png"/><Relationship Id="rId28" Type="http://schemas.openxmlformats.org/officeDocument/2006/relationships/image" Target="../media/image42.png"/><Relationship Id="rId36" Type="http://schemas.openxmlformats.org/officeDocument/2006/relationships/hyperlink" Target="#Introduction!A10"/><Relationship Id="rId49" Type="http://schemas.openxmlformats.org/officeDocument/2006/relationships/hyperlink" Target="#'TCFD CDP'!A10"/></Relationships>
</file>

<file path=xl/drawings/_rels/drawing16.xml.rels><?xml version="1.0" encoding="UTF-8" standalone="yes"?>
<Relationships xmlns="http://schemas.openxmlformats.org/package/2006/relationships"><Relationship Id="rId8" Type="http://schemas.openxmlformats.org/officeDocument/2006/relationships/hyperlink" Target="#'Climate Change'!A10"/><Relationship Id="rId13" Type="http://schemas.openxmlformats.org/officeDocument/2006/relationships/hyperlink" Target="#'Materiality &amp; value chain'!A10"/><Relationship Id="rId18" Type="http://schemas.openxmlformats.org/officeDocument/2006/relationships/hyperlink" Target="#'UN SDGs'!A10"/><Relationship Id="rId3" Type="http://schemas.openxmlformats.org/officeDocument/2006/relationships/image" Target="../media/image4.png"/><Relationship Id="rId21" Type="http://schemas.openxmlformats.org/officeDocument/2006/relationships/hyperlink" Target="#'ESG Ratings'!A10"/><Relationship Id="rId7" Type="http://schemas.openxmlformats.org/officeDocument/2006/relationships/hyperlink" Target="#'ESG Policy'!A10"/><Relationship Id="rId12" Type="http://schemas.openxmlformats.org/officeDocument/2006/relationships/hyperlink" Target="#'Local Communities'!A10"/><Relationship Id="rId17" Type="http://schemas.openxmlformats.org/officeDocument/2006/relationships/hyperlink" Target="#GRI!A10"/><Relationship Id="rId2" Type="http://schemas.openxmlformats.org/officeDocument/2006/relationships/image" Target="../media/image3.svg"/><Relationship Id="rId16" Type="http://schemas.openxmlformats.org/officeDocument/2006/relationships/hyperlink" Target="#'Data Protection &amp; Cybersecurity'!A10"/><Relationship Id="rId20" Type="http://schemas.openxmlformats.org/officeDocument/2006/relationships/hyperlink" Target="#'ESG Database'!A10"/><Relationship Id="rId1" Type="http://schemas.openxmlformats.org/officeDocument/2006/relationships/image" Target="../media/image2.png"/><Relationship Id="rId6" Type="http://schemas.openxmlformats.org/officeDocument/2006/relationships/hyperlink" Target="#Introduction!A10"/><Relationship Id="rId11" Type="http://schemas.openxmlformats.org/officeDocument/2006/relationships/hyperlink" Target="#'Ethics &amp; Human Rights'!A10"/><Relationship Id="rId5" Type="http://schemas.microsoft.com/office/2007/relationships/hdphoto" Target="../media/hdphoto4.wdp"/><Relationship Id="rId15" Type="http://schemas.openxmlformats.org/officeDocument/2006/relationships/hyperlink" Target="#'Business Conduct'!A10"/><Relationship Id="rId23" Type="http://schemas.openxmlformats.org/officeDocument/2006/relationships/hyperlink" Target="#SASB!A10"/><Relationship Id="rId10" Type="http://schemas.openxmlformats.org/officeDocument/2006/relationships/hyperlink" Target="#'Own Workforce'!A10"/><Relationship Id="rId19" Type="http://schemas.openxmlformats.org/officeDocument/2006/relationships/hyperlink" Target="#'TCFD CDP'!A10"/><Relationship Id="rId4" Type="http://schemas.openxmlformats.org/officeDocument/2006/relationships/image" Target="../media/image10.png"/><Relationship Id="rId9" Type="http://schemas.openxmlformats.org/officeDocument/2006/relationships/hyperlink" Target="#'Environmental Challenges'!A10"/><Relationship Id="rId14" Type="http://schemas.openxmlformats.org/officeDocument/2006/relationships/hyperlink" Target="#'Corporate Governance'!A10"/><Relationship Id="rId22" Type="http://schemas.openxmlformats.org/officeDocument/2006/relationships/hyperlink" Target="#'EU taxonomy'!A10"/></Relationships>
</file>

<file path=xl/drawings/_rels/drawing17.xml.rels><?xml version="1.0" encoding="UTF-8" standalone="yes"?>
<Relationships xmlns="http://schemas.openxmlformats.org/package/2006/relationships"><Relationship Id="rId13" Type="http://schemas.openxmlformats.org/officeDocument/2006/relationships/image" Target="../media/image54.svg"/><Relationship Id="rId18" Type="http://schemas.openxmlformats.org/officeDocument/2006/relationships/image" Target="../media/image58.png"/><Relationship Id="rId26" Type="http://schemas.openxmlformats.org/officeDocument/2006/relationships/hyperlink" Target="#'ESG Policy'!A10"/><Relationship Id="rId39" Type="http://schemas.openxmlformats.org/officeDocument/2006/relationships/hyperlink" Target="#'ESG Ratings'!A10"/><Relationship Id="rId21" Type="http://schemas.openxmlformats.org/officeDocument/2006/relationships/image" Target="../media/image61.png"/><Relationship Id="rId34" Type="http://schemas.openxmlformats.org/officeDocument/2006/relationships/hyperlink" Target="#'Business Conduct'!A10"/><Relationship Id="rId42" Type="http://schemas.openxmlformats.org/officeDocument/2006/relationships/image" Target="../media/image63.png"/><Relationship Id="rId7" Type="http://schemas.openxmlformats.org/officeDocument/2006/relationships/image" Target="../media/image48.jpeg"/><Relationship Id="rId2" Type="http://schemas.openxmlformats.org/officeDocument/2006/relationships/image" Target="../media/image3.svg"/><Relationship Id="rId16" Type="http://schemas.openxmlformats.org/officeDocument/2006/relationships/hyperlink" Target="#'ESG Database'!A10"/><Relationship Id="rId20" Type="http://schemas.openxmlformats.org/officeDocument/2006/relationships/image" Target="../media/image60.png"/><Relationship Id="rId29" Type="http://schemas.openxmlformats.org/officeDocument/2006/relationships/hyperlink" Target="#'Own Workforce'!A10"/><Relationship Id="rId41" Type="http://schemas.openxmlformats.org/officeDocument/2006/relationships/hyperlink" Target="#SASB!A10"/><Relationship Id="rId1" Type="http://schemas.openxmlformats.org/officeDocument/2006/relationships/image" Target="../media/image2.png"/><Relationship Id="rId6" Type="http://schemas.openxmlformats.org/officeDocument/2006/relationships/image" Target="../media/image47.png"/><Relationship Id="rId11" Type="http://schemas.openxmlformats.org/officeDocument/2006/relationships/image" Target="../media/image52.svg"/><Relationship Id="rId24" Type="http://schemas.microsoft.com/office/2007/relationships/hdphoto" Target="../media/hdphoto2.wdp"/><Relationship Id="rId32" Type="http://schemas.openxmlformats.org/officeDocument/2006/relationships/hyperlink" Target="#'Materiality &amp; value chain'!A10"/><Relationship Id="rId37" Type="http://schemas.openxmlformats.org/officeDocument/2006/relationships/hyperlink" Target="#'UN SDGs'!A10"/><Relationship Id="rId40" Type="http://schemas.openxmlformats.org/officeDocument/2006/relationships/hyperlink" Target="#'EU taxonomy'!A10"/><Relationship Id="rId5" Type="http://schemas.openxmlformats.org/officeDocument/2006/relationships/image" Target="../media/image46.png"/><Relationship Id="rId15" Type="http://schemas.openxmlformats.org/officeDocument/2006/relationships/image" Target="../media/image56.svg"/><Relationship Id="rId23" Type="http://schemas.openxmlformats.org/officeDocument/2006/relationships/image" Target="../media/image10.png"/><Relationship Id="rId28" Type="http://schemas.openxmlformats.org/officeDocument/2006/relationships/hyperlink" Target="#'Environmental Challenges'!A10"/><Relationship Id="rId36" Type="http://schemas.openxmlformats.org/officeDocument/2006/relationships/hyperlink" Target="#GRI!A10"/><Relationship Id="rId10" Type="http://schemas.openxmlformats.org/officeDocument/2006/relationships/image" Target="../media/image51.png"/><Relationship Id="rId19" Type="http://schemas.openxmlformats.org/officeDocument/2006/relationships/image" Target="../media/image59.png"/><Relationship Id="rId31" Type="http://schemas.openxmlformats.org/officeDocument/2006/relationships/hyperlink" Target="#'Local Communities'!A10"/><Relationship Id="rId44" Type="http://schemas.openxmlformats.org/officeDocument/2006/relationships/image" Target="../media/image65.png"/><Relationship Id="rId4" Type="http://schemas.openxmlformats.org/officeDocument/2006/relationships/image" Target="../media/image45.png"/><Relationship Id="rId9" Type="http://schemas.openxmlformats.org/officeDocument/2006/relationships/image" Target="../media/image50.jpeg"/><Relationship Id="rId14" Type="http://schemas.openxmlformats.org/officeDocument/2006/relationships/image" Target="../media/image55.png"/><Relationship Id="rId22" Type="http://schemas.openxmlformats.org/officeDocument/2006/relationships/image" Target="../media/image62.png"/><Relationship Id="rId27" Type="http://schemas.openxmlformats.org/officeDocument/2006/relationships/hyperlink" Target="#'Climate Change'!A10"/><Relationship Id="rId30" Type="http://schemas.openxmlformats.org/officeDocument/2006/relationships/hyperlink" Target="#'Ethics &amp; Human Rights'!A10"/><Relationship Id="rId35" Type="http://schemas.openxmlformats.org/officeDocument/2006/relationships/hyperlink" Target="#'Data Protection &amp; Cybersecurity'!A10"/><Relationship Id="rId43" Type="http://schemas.openxmlformats.org/officeDocument/2006/relationships/image" Target="../media/image64.png"/><Relationship Id="rId8" Type="http://schemas.openxmlformats.org/officeDocument/2006/relationships/image" Target="../media/image49.png"/><Relationship Id="rId3" Type="http://schemas.openxmlformats.org/officeDocument/2006/relationships/image" Target="../media/image4.png"/><Relationship Id="rId12" Type="http://schemas.openxmlformats.org/officeDocument/2006/relationships/image" Target="../media/image53.jpeg"/><Relationship Id="rId17" Type="http://schemas.openxmlformats.org/officeDocument/2006/relationships/image" Target="../media/image57.png"/><Relationship Id="rId25" Type="http://schemas.openxmlformats.org/officeDocument/2006/relationships/hyperlink" Target="#Introduction!A10"/><Relationship Id="rId33" Type="http://schemas.openxmlformats.org/officeDocument/2006/relationships/hyperlink" Target="#'Corporate Governance'!A10"/><Relationship Id="rId38" Type="http://schemas.openxmlformats.org/officeDocument/2006/relationships/hyperlink" Target="#'TCFD CDP'!A10"/></Relationships>
</file>

<file path=xl/drawings/_rels/drawing18.xml.rels><?xml version="1.0" encoding="UTF-8" standalone="yes"?>
<Relationships xmlns="http://schemas.openxmlformats.org/package/2006/relationships"><Relationship Id="rId8" Type="http://schemas.openxmlformats.org/officeDocument/2006/relationships/hyperlink" Target="#'Environmental Challenges'!A10"/><Relationship Id="rId13" Type="http://schemas.openxmlformats.org/officeDocument/2006/relationships/hyperlink" Target="#'Corporate Governance'!A10"/><Relationship Id="rId18" Type="http://schemas.openxmlformats.org/officeDocument/2006/relationships/hyperlink" Target="#'TCFD CDP'!A10"/><Relationship Id="rId3" Type="http://schemas.openxmlformats.org/officeDocument/2006/relationships/image" Target="../media/image4.png"/><Relationship Id="rId21" Type="http://schemas.openxmlformats.org/officeDocument/2006/relationships/hyperlink" Target="#SASB!A10"/><Relationship Id="rId7" Type="http://schemas.openxmlformats.org/officeDocument/2006/relationships/hyperlink" Target="#'Climate Change'!A10"/><Relationship Id="rId12" Type="http://schemas.openxmlformats.org/officeDocument/2006/relationships/hyperlink" Target="#'Materiality &amp; value chain'!A10"/><Relationship Id="rId17" Type="http://schemas.openxmlformats.org/officeDocument/2006/relationships/hyperlink" Target="#'UN SDGs'!A10"/><Relationship Id="rId2" Type="http://schemas.openxmlformats.org/officeDocument/2006/relationships/image" Target="../media/image3.svg"/><Relationship Id="rId16" Type="http://schemas.openxmlformats.org/officeDocument/2006/relationships/hyperlink" Target="#GRI!A10"/><Relationship Id="rId20" Type="http://schemas.openxmlformats.org/officeDocument/2006/relationships/hyperlink" Target="#'EU taxonomy'!A10"/><Relationship Id="rId1" Type="http://schemas.openxmlformats.org/officeDocument/2006/relationships/image" Target="../media/image2.png"/><Relationship Id="rId6" Type="http://schemas.openxmlformats.org/officeDocument/2006/relationships/hyperlink" Target="#'ESG Policy'!A10"/><Relationship Id="rId11" Type="http://schemas.openxmlformats.org/officeDocument/2006/relationships/hyperlink" Target="#'Local Communities'!A10"/><Relationship Id="rId5" Type="http://schemas.openxmlformats.org/officeDocument/2006/relationships/hyperlink" Target="#Introduction!A10"/><Relationship Id="rId15" Type="http://schemas.openxmlformats.org/officeDocument/2006/relationships/hyperlink" Target="#'Data Protection &amp; Cybersecurity'!A10"/><Relationship Id="rId10" Type="http://schemas.openxmlformats.org/officeDocument/2006/relationships/hyperlink" Target="#'Ethics &amp; Human Rights'!A10"/><Relationship Id="rId19" Type="http://schemas.openxmlformats.org/officeDocument/2006/relationships/hyperlink" Target="#'ESG Ratings'!A10"/><Relationship Id="rId4" Type="http://schemas.openxmlformats.org/officeDocument/2006/relationships/hyperlink" Target="#'ESG Database'!A10"/><Relationship Id="rId9" Type="http://schemas.openxmlformats.org/officeDocument/2006/relationships/hyperlink" Target="#'Own Workforce'!A10"/><Relationship Id="rId14" Type="http://schemas.openxmlformats.org/officeDocument/2006/relationships/hyperlink" Target="#'Business Conduct'!A10"/></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microsoft.com/office/2007/relationships/hdphoto" Target="../media/hdphoto2.wdp"/><Relationship Id="rId18" Type="http://schemas.openxmlformats.org/officeDocument/2006/relationships/hyperlink" Target="#'Environmental Challenges'!A10"/><Relationship Id="rId26" Type="http://schemas.openxmlformats.org/officeDocument/2006/relationships/hyperlink" Target="#GRI!A10"/><Relationship Id="rId3" Type="http://schemas.openxmlformats.org/officeDocument/2006/relationships/image" Target="../media/image4.png"/><Relationship Id="rId21" Type="http://schemas.openxmlformats.org/officeDocument/2006/relationships/hyperlink" Target="#'Local Communities'!A10"/><Relationship Id="rId7" Type="http://schemas.openxmlformats.org/officeDocument/2006/relationships/image" Target="../media/image6.png"/><Relationship Id="rId12" Type="http://schemas.openxmlformats.org/officeDocument/2006/relationships/image" Target="../media/image10.png"/><Relationship Id="rId17" Type="http://schemas.openxmlformats.org/officeDocument/2006/relationships/hyperlink" Target="#'Climate Change'!A10"/><Relationship Id="rId25" Type="http://schemas.openxmlformats.org/officeDocument/2006/relationships/hyperlink" Target="#'Data Protection &amp; Cybersecurity'!A10"/><Relationship Id="rId2" Type="http://schemas.openxmlformats.org/officeDocument/2006/relationships/image" Target="../media/image3.svg"/><Relationship Id="rId16" Type="http://schemas.openxmlformats.org/officeDocument/2006/relationships/hyperlink" Target="#'ESG Policy'!A10"/><Relationship Id="rId20" Type="http://schemas.openxmlformats.org/officeDocument/2006/relationships/hyperlink" Target="#'Ethics &amp; Human Rights'!A10"/><Relationship Id="rId29" Type="http://schemas.openxmlformats.org/officeDocument/2006/relationships/hyperlink" Target="#'ESG Database'!A10"/><Relationship Id="rId1" Type="http://schemas.openxmlformats.org/officeDocument/2006/relationships/image" Target="../media/image2.png"/><Relationship Id="rId6" Type="http://schemas.openxmlformats.org/officeDocument/2006/relationships/hyperlink" Target="#Introduction!A10"/><Relationship Id="rId11" Type="http://schemas.openxmlformats.org/officeDocument/2006/relationships/image" Target="../media/image9.png"/><Relationship Id="rId24" Type="http://schemas.openxmlformats.org/officeDocument/2006/relationships/hyperlink" Target="#'Business Conduct'!A10"/><Relationship Id="rId32" Type="http://schemas.openxmlformats.org/officeDocument/2006/relationships/hyperlink" Target="#SASB!A10"/><Relationship Id="rId5" Type="http://schemas.openxmlformats.org/officeDocument/2006/relationships/image" Target="../media/image5.png"/><Relationship Id="rId15" Type="http://schemas.openxmlformats.org/officeDocument/2006/relationships/image" Target="../media/image12.png"/><Relationship Id="rId23" Type="http://schemas.openxmlformats.org/officeDocument/2006/relationships/hyperlink" Target="#'Corporate Governance'!A10"/><Relationship Id="rId28" Type="http://schemas.openxmlformats.org/officeDocument/2006/relationships/hyperlink" Target="#'TCFD CDP'!A10"/><Relationship Id="rId10" Type="http://schemas.openxmlformats.org/officeDocument/2006/relationships/image" Target="../media/image8.png"/><Relationship Id="rId19" Type="http://schemas.openxmlformats.org/officeDocument/2006/relationships/hyperlink" Target="#'Own Workforce'!A10"/><Relationship Id="rId31" Type="http://schemas.openxmlformats.org/officeDocument/2006/relationships/hyperlink" Target="#'EU taxonomy'!A10"/><Relationship Id="rId4" Type="http://schemas.openxmlformats.org/officeDocument/2006/relationships/hyperlink" Target="#'ESG Policy'!B96"/><Relationship Id="rId9" Type="http://schemas.openxmlformats.org/officeDocument/2006/relationships/image" Target="../media/image7.jpeg"/><Relationship Id="rId14" Type="http://schemas.openxmlformats.org/officeDocument/2006/relationships/image" Target="../media/image11.png"/><Relationship Id="rId22" Type="http://schemas.openxmlformats.org/officeDocument/2006/relationships/hyperlink" Target="#'Materiality &amp; value chain'!A10"/><Relationship Id="rId27" Type="http://schemas.openxmlformats.org/officeDocument/2006/relationships/hyperlink" Target="#'UN SDGs'!A10"/><Relationship Id="rId30" Type="http://schemas.openxmlformats.org/officeDocument/2006/relationships/hyperlink" Target="#'ESG Ratings'!A10"/></Relationships>
</file>

<file path=xl/drawings/_rels/drawing3.xml.rels><?xml version="1.0" encoding="UTF-8" standalone="yes"?>
<Relationships xmlns="http://schemas.openxmlformats.org/package/2006/relationships"><Relationship Id="rId8" Type="http://schemas.openxmlformats.org/officeDocument/2006/relationships/hyperlink" Target="#Introduction!A10"/><Relationship Id="rId13" Type="http://schemas.openxmlformats.org/officeDocument/2006/relationships/hyperlink" Target="#'Ethics &amp; Human Rights'!A10"/><Relationship Id="rId18" Type="http://schemas.openxmlformats.org/officeDocument/2006/relationships/hyperlink" Target="#'Data Protection &amp; Cybersecurity'!A10"/><Relationship Id="rId3" Type="http://schemas.openxmlformats.org/officeDocument/2006/relationships/image" Target="../media/image4.png"/><Relationship Id="rId21" Type="http://schemas.openxmlformats.org/officeDocument/2006/relationships/hyperlink" Target="#'TCFD CDP'!A10"/><Relationship Id="rId7" Type="http://schemas.openxmlformats.org/officeDocument/2006/relationships/image" Target="../media/image14.png"/><Relationship Id="rId12" Type="http://schemas.openxmlformats.org/officeDocument/2006/relationships/hyperlink" Target="#'Own Workforce'!A10"/><Relationship Id="rId17" Type="http://schemas.openxmlformats.org/officeDocument/2006/relationships/hyperlink" Target="#'Business Conduct'!A10"/><Relationship Id="rId25" Type="http://schemas.openxmlformats.org/officeDocument/2006/relationships/hyperlink" Target="#SASB!A10"/><Relationship Id="rId2" Type="http://schemas.openxmlformats.org/officeDocument/2006/relationships/image" Target="../media/image3.svg"/><Relationship Id="rId16" Type="http://schemas.openxmlformats.org/officeDocument/2006/relationships/hyperlink" Target="#'Corporate Governance'!A10"/><Relationship Id="rId20" Type="http://schemas.openxmlformats.org/officeDocument/2006/relationships/hyperlink" Target="#'UN SDGs'!A10"/><Relationship Id="rId1" Type="http://schemas.openxmlformats.org/officeDocument/2006/relationships/image" Target="../media/image2.png"/><Relationship Id="rId6" Type="http://schemas.openxmlformats.org/officeDocument/2006/relationships/image" Target="../media/image13.png"/><Relationship Id="rId11" Type="http://schemas.openxmlformats.org/officeDocument/2006/relationships/hyperlink" Target="#'Environmental Challenges'!A10"/><Relationship Id="rId24" Type="http://schemas.openxmlformats.org/officeDocument/2006/relationships/hyperlink" Target="#'EU taxonomy'!A10"/><Relationship Id="rId5" Type="http://schemas.openxmlformats.org/officeDocument/2006/relationships/image" Target="../media/image5.png"/><Relationship Id="rId15" Type="http://schemas.openxmlformats.org/officeDocument/2006/relationships/hyperlink" Target="#'Materiality &amp; value chain'!A10"/><Relationship Id="rId23" Type="http://schemas.openxmlformats.org/officeDocument/2006/relationships/hyperlink" Target="#'ESG Ratings'!A10"/><Relationship Id="rId10" Type="http://schemas.openxmlformats.org/officeDocument/2006/relationships/hyperlink" Target="#'Climate Change'!A10"/><Relationship Id="rId19" Type="http://schemas.openxmlformats.org/officeDocument/2006/relationships/hyperlink" Target="#GRI!A10"/><Relationship Id="rId4" Type="http://schemas.openxmlformats.org/officeDocument/2006/relationships/hyperlink" Target="#'ESG Policy'!B84"/><Relationship Id="rId9" Type="http://schemas.openxmlformats.org/officeDocument/2006/relationships/hyperlink" Target="#'ESG Policy'!A10"/><Relationship Id="rId14" Type="http://schemas.openxmlformats.org/officeDocument/2006/relationships/hyperlink" Target="#'Local Communities'!A10"/><Relationship Id="rId22" Type="http://schemas.openxmlformats.org/officeDocument/2006/relationships/hyperlink" Target="#'ESG Database'!A10"/></Relationships>
</file>

<file path=xl/drawings/_rels/drawing4.xml.rels><?xml version="1.0" encoding="UTF-8" standalone="yes"?>
<Relationships xmlns="http://schemas.openxmlformats.org/package/2006/relationships"><Relationship Id="rId8" Type="http://schemas.openxmlformats.org/officeDocument/2006/relationships/hyperlink" Target="#'Climate Change'!B194"/><Relationship Id="rId13" Type="http://schemas.openxmlformats.org/officeDocument/2006/relationships/hyperlink" Target="#'Climate Change'!A10"/><Relationship Id="rId18" Type="http://schemas.openxmlformats.org/officeDocument/2006/relationships/hyperlink" Target="#'Materiality &amp; value chain'!A10"/><Relationship Id="rId26" Type="http://schemas.openxmlformats.org/officeDocument/2006/relationships/hyperlink" Target="#'EU taxonomy'!A10"/><Relationship Id="rId3" Type="http://schemas.openxmlformats.org/officeDocument/2006/relationships/image" Target="../media/image4.png"/><Relationship Id="rId21" Type="http://schemas.openxmlformats.org/officeDocument/2006/relationships/hyperlink" Target="#'Data Protection &amp; Cybersecurity'!A10"/><Relationship Id="rId7" Type="http://schemas.openxmlformats.org/officeDocument/2006/relationships/image" Target="../media/image15.png"/><Relationship Id="rId12" Type="http://schemas.openxmlformats.org/officeDocument/2006/relationships/hyperlink" Target="#'ESG Policy'!A10"/><Relationship Id="rId17" Type="http://schemas.openxmlformats.org/officeDocument/2006/relationships/hyperlink" Target="#'Local Communities'!A10"/><Relationship Id="rId25" Type="http://schemas.openxmlformats.org/officeDocument/2006/relationships/hyperlink" Target="#'ESG Ratings'!A10"/><Relationship Id="rId2" Type="http://schemas.openxmlformats.org/officeDocument/2006/relationships/image" Target="../media/image3.svg"/><Relationship Id="rId16" Type="http://schemas.openxmlformats.org/officeDocument/2006/relationships/hyperlink" Target="#'Ethics &amp; Human Rights'!A10"/><Relationship Id="rId20" Type="http://schemas.openxmlformats.org/officeDocument/2006/relationships/hyperlink" Target="#'Business Conduct'!A10"/><Relationship Id="rId1" Type="http://schemas.openxmlformats.org/officeDocument/2006/relationships/image" Target="../media/image2.png"/><Relationship Id="rId6" Type="http://schemas.microsoft.com/office/2007/relationships/hdphoto" Target="../media/hdphoto2.wdp"/><Relationship Id="rId11" Type="http://schemas.openxmlformats.org/officeDocument/2006/relationships/hyperlink" Target="#Introduction!A10"/><Relationship Id="rId24" Type="http://schemas.openxmlformats.org/officeDocument/2006/relationships/hyperlink" Target="#'TCFD CDP'!A10"/><Relationship Id="rId5" Type="http://schemas.openxmlformats.org/officeDocument/2006/relationships/image" Target="../media/image10.png"/><Relationship Id="rId15" Type="http://schemas.openxmlformats.org/officeDocument/2006/relationships/hyperlink" Target="#'Own Workforce'!A10"/><Relationship Id="rId23" Type="http://schemas.openxmlformats.org/officeDocument/2006/relationships/hyperlink" Target="#'UN SDGs'!A10"/><Relationship Id="rId10" Type="http://schemas.openxmlformats.org/officeDocument/2006/relationships/hyperlink" Target="#'ESG Database'!A10"/><Relationship Id="rId19" Type="http://schemas.openxmlformats.org/officeDocument/2006/relationships/hyperlink" Target="#'Corporate Governance'!A10"/><Relationship Id="rId4" Type="http://schemas.openxmlformats.org/officeDocument/2006/relationships/hyperlink" Target="https://www.capgemini.com/gb-en/about-us/csr/environmental-sustainability/" TargetMode="External"/><Relationship Id="rId9" Type="http://schemas.openxmlformats.org/officeDocument/2006/relationships/image" Target="../media/image5.png"/><Relationship Id="rId14" Type="http://schemas.openxmlformats.org/officeDocument/2006/relationships/hyperlink" Target="#'Environmental Challenges'!A10"/><Relationship Id="rId22" Type="http://schemas.openxmlformats.org/officeDocument/2006/relationships/hyperlink" Target="#GRI!A10"/><Relationship Id="rId27" Type="http://schemas.openxmlformats.org/officeDocument/2006/relationships/hyperlink" Target="#SASB!A10"/></Relationships>
</file>

<file path=xl/drawings/_rels/drawing5.xml.rels><?xml version="1.0" encoding="UTF-8" standalone="yes"?>
<Relationships xmlns="http://schemas.openxmlformats.org/package/2006/relationships"><Relationship Id="rId8" Type="http://schemas.openxmlformats.org/officeDocument/2006/relationships/hyperlink" Target="#Introduction!A10"/><Relationship Id="rId13" Type="http://schemas.openxmlformats.org/officeDocument/2006/relationships/hyperlink" Target="#'Ethics &amp; Human Rights'!A10"/><Relationship Id="rId18" Type="http://schemas.openxmlformats.org/officeDocument/2006/relationships/hyperlink" Target="#'Data Protection &amp; Cybersecurity'!A10"/><Relationship Id="rId3" Type="http://schemas.openxmlformats.org/officeDocument/2006/relationships/image" Target="../media/image4.png"/><Relationship Id="rId21" Type="http://schemas.openxmlformats.org/officeDocument/2006/relationships/hyperlink" Target="#'TCFD CDP'!A10"/><Relationship Id="rId7" Type="http://schemas.microsoft.com/office/2007/relationships/hdphoto" Target="../media/hdphoto2.wdp"/><Relationship Id="rId12" Type="http://schemas.openxmlformats.org/officeDocument/2006/relationships/hyperlink" Target="#'Own Workforce'!A10"/><Relationship Id="rId17" Type="http://schemas.openxmlformats.org/officeDocument/2006/relationships/hyperlink" Target="#'Business Conduct'!A10"/><Relationship Id="rId25" Type="http://schemas.openxmlformats.org/officeDocument/2006/relationships/hyperlink" Target="#SASB!A10"/><Relationship Id="rId2" Type="http://schemas.openxmlformats.org/officeDocument/2006/relationships/image" Target="../media/image3.svg"/><Relationship Id="rId16" Type="http://schemas.openxmlformats.org/officeDocument/2006/relationships/hyperlink" Target="#'Corporate Governance'!A10"/><Relationship Id="rId20" Type="http://schemas.openxmlformats.org/officeDocument/2006/relationships/hyperlink" Target="#'UN SDGs'!A10"/><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hyperlink" Target="#'Environmental Challenges'!A10"/><Relationship Id="rId24" Type="http://schemas.openxmlformats.org/officeDocument/2006/relationships/hyperlink" Target="#'EU taxonomy'!A10"/><Relationship Id="rId5" Type="http://schemas.openxmlformats.org/officeDocument/2006/relationships/image" Target="../media/image5.png"/><Relationship Id="rId15" Type="http://schemas.openxmlformats.org/officeDocument/2006/relationships/hyperlink" Target="#'Materiality &amp; value chain'!A10"/><Relationship Id="rId23" Type="http://schemas.openxmlformats.org/officeDocument/2006/relationships/hyperlink" Target="#'ESG Ratings'!A10"/><Relationship Id="rId10" Type="http://schemas.openxmlformats.org/officeDocument/2006/relationships/hyperlink" Target="#'Climate Change'!A10"/><Relationship Id="rId19" Type="http://schemas.openxmlformats.org/officeDocument/2006/relationships/hyperlink" Target="#GRI!A10"/><Relationship Id="rId4" Type="http://schemas.openxmlformats.org/officeDocument/2006/relationships/hyperlink" Target="#'Environmental Challenges'!B74"/><Relationship Id="rId9" Type="http://schemas.openxmlformats.org/officeDocument/2006/relationships/hyperlink" Target="#'ESG Policy'!A10"/><Relationship Id="rId14" Type="http://schemas.openxmlformats.org/officeDocument/2006/relationships/hyperlink" Target="#'Local Communities'!A10"/><Relationship Id="rId22" Type="http://schemas.openxmlformats.org/officeDocument/2006/relationships/hyperlink" Target="#'ESG Database'!A10"/></Relationships>
</file>

<file path=xl/drawings/_rels/drawing6.xml.rels><?xml version="1.0" encoding="UTF-8" standalone="yes"?>
<Relationships xmlns="http://schemas.openxmlformats.org/package/2006/relationships"><Relationship Id="rId8" Type="http://schemas.openxmlformats.org/officeDocument/2006/relationships/hyperlink" Target="#'Environmental Challenges'!A10"/><Relationship Id="rId13" Type="http://schemas.openxmlformats.org/officeDocument/2006/relationships/image" Target="../media/image11.png"/><Relationship Id="rId18" Type="http://schemas.openxmlformats.org/officeDocument/2006/relationships/hyperlink" Target="#'Local Communities'!A10"/><Relationship Id="rId26" Type="http://schemas.openxmlformats.org/officeDocument/2006/relationships/hyperlink" Target="#'ESG Database'!A10"/><Relationship Id="rId3" Type="http://schemas.openxmlformats.org/officeDocument/2006/relationships/image" Target="../media/image4.png"/><Relationship Id="rId21" Type="http://schemas.openxmlformats.org/officeDocument/2006/relationships/hyperlink" Target="#'Business Conduct'!A10"/><Relationship Id="rId7" Type="http://schemas.microsoft.com/office/2007/relationships/hdphoto" Target="../media/hdphoto1.wdp"/><Relationship Id="rId12" Type="http://schemas.openxmlformats.org/officeDocument/2006/relationships/image" Target="../media/image8.png"/><Relationship Id="rId17" Type="http://schemas.openxmlformats.org/officeDocument/2006/relationships/hyperlink" Target="#'Climate Change'!A10"/><Relationship Id="rId25" Type="http://schemas.openxmlformats.org/officeDocument/2006/relationships/hyperlink" Target="#'TCFD CDP'!A10"/><Relationship Id="rId2" Type="http://schemas.openxmlformats.org/officeDocument/2006/relationships/image" Target="../media/image3.svg"/><Relationship Id="rId16" Type="http://schemas.openxmlformats.org/officeDocument/2006/relationships/hyperlink" Target="#'ESG Policy'!A10"/><Relationship Id="rId20" Type="http://schemas.openxmlformats.org/officeDocument/2006/relationships/hyperlink" Target="#'Corporate Governance'!A10"/><Relationship Id="rId29" Type="http://schemas.openxmlformats.org/officeDocument/2006/relationships/hyperlink" Target="#SASB!A10"/><Relationship Id="rId1" Type="http://schemas.openxmlformats.org/officeDocument/2006/relationships/image" Target="../media/image2.png"/><Relationship Id="rId6" Type="http://schemas.openxmlformats.org/officeDocument/2006/relationships/image" Target="../media/image6.png"/><Relationship Id="rId11" Type="http://schemas.openxmlformats.org/officeDocument/2006/relationships/image" Target="../media/image7.jpeg"/><Relationship Id="rId24" Type="http://schemas.openxmlformats.org/officeDocument/2006/relationships/hyperlink" Target="#'UN SDGs'!A10"/><Relationship Id="rId5" Type="http://schemas.microsoft.com/office/2007/relationships/hdphoto" Target="../media/hdphoto2.wdp"/><Relationship Id="rId15" Type="http://schemas.openxmlformats.org/officeDocument/2006/relationships/hyperlink" Target="#Introduction!A10"/><Relationship Id="rId23" Type="http://schemas.openxmlformats.org/officeDocument/2006/relationships/hyperlink" Target="#GRI!A10"/><Relationship Id="rId28" Type="http://schemas.openxmlformats.org/officeDocument/2006/relationships/hyperlink" Target="#'EU taxonomy'!A10"/><Relationship Id="rId10" Type="http://schemas.openxmlformats.org/officeDocument/2006/relationships/hyperlink" Target="#'Ethics &amp; Human Rights'!A10"/><Relationship Id="rId19" Type="http://schemas.openxmlformats.org/officeDocument/2006/relationships/hyperlink" Target="#'Materiality &amp; value chain'!A10"/><Relationship Id="rId4" Type="http://schemas.openxmlformats.org/officeDocument/2006/relationships/image" Target="../media/image10.png"/><Relationship Id="rId9" Type="http://schemas.openxmlformats.org/officeDocument/2006/relationships/hyperlink" Target="#'Own Workforce'!A10"/><Relationship Id="rId14" Type="http://schemas.openxmlformats.org/officeDocument/2006/relationships/image" Target="../media/image12.png"/><Relationship Id="rId22" Type="http://schemas.openxmlformats.org/officeDocument/2006/relationships/hyperlink" Target="#'Data Protection &amp; Cybersecurity'!A10"/><Relationship Id="rId27" Type="http://schemas.openxmlformats.org/officeDocument/2006/relationships/hyperlink" Target="#'ESG Ratings'!A10"/><Relationship Id="rId30" Type="http://schemas.openxmlformats.org/officeDocument/2006/relationships/image" Target="../media/image16.png"/></Relationships>
</file>

<file path=xl/drawings/_rels/drawing7.xml.rels><?xml version="1.0" encoding="UTF-8" standalone="yes"?>
<Relationships xmlns="http://schemas.openxmlformats.org/package/2006/relationships"><Relationship Id="rId8" Type="http://schemas.openxmlformats.org/officeDocument/2006/relationships/hyperlink" Target="#'Ethics &amp; Human Rights'!B56"/><Relationship Id="rId13" Type="http://schemas.openxmlformats.org/officeDocument/2006/relationships/hyperlink" Target="#'Climate Change'!A10"/><Relationship Id="rId18" Type="http://schemas.openxmlformats.org/officeDocument/2006/relationships/hyperlink" Target="#'Materiality &amp; value chain'!A10"/><Relationship Id="rId26" Type="http://schemas.openxmlformats.org/officeDocument/2006/relationships/hyperlink" Target="#'EU taxonomy'!A10"/><Relationship Id="rId3" Type="http://schemas.openxmlformats.org/officeDocument/2006/relationships/image" Target="../media/image4.png"/><Relationship Id="rId21" Type="http://schemas.openxmlformats.org/officeDocument/2006/relationships/hyperlink" Target="#'Data Protection &amp; Cybersecurity'!A10"/><Relationship Id="rId7" Type="http://schemas.openxmlformats.org/officeDocument/2006/relationships/image" Target="../media/image8.png"/><Relationship Id="rId12" Type="http://schemas.openxmlformats.org/officeDocument/2006/relationships/hyperlink" Target="#'ESG Policy'!A10"/><Relationship Id="rId17" Type="http://schemas.openxmlformats.org/officeDocument/2006/relationships/hyperlink" Target="#'Local Communities'!A10"/><Relationship Id="rId25" Type="http://schemas.openxmlformats.org/officeDocument/2006/relationships/hyperlink" Target="#'ESG Ratings'!A10"/><Relationship Id="rId2" Type="http://schemas.openxmlformats.org/officeDocument/2006/relationships/image" Target="../media/image3.svg"/><Relationship Id="rId16" Type="http://schemas.openxmlformats.org/officeDocument/2006/relationships/hyperlink" Target="#'Ethics &amp; Human Rights'!A10"/><Relationship Id="rId20" Type="http://schemas.openxmlformats.org/officeDocument/2006/relationships/hyperlink" Target="#'Business Conduct'!A10"/><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hyperlink" Target="#Introduction!A10"/><Relationship Id="rId24" Type="http://schemas.openxmlformats.org/officeDocument/2006/relationships/hyperlink" Target="#'TCFD CDP'!A10"/><Relationship Id="rId5" Type="http://schemas.microsoft.com/office/2007/relationships/hdphoto" Target="../media/hdphoto3.wdp"/><Relationship Id="rId15" Type="http://schemas.openxmlformats.org/officeDocument/2006/relationships/hyperlink" Target="#'Own Workforce'!A10"/><Relationship Id="rId23" Type="http://schemas.openxmlformats.org/officeDocument/2006/relationships/hyperlink" Target="#'UN SDGs'!A10"/><Relationship Id="rId10" Type="http://schemas.openxmlformats.org/officeDocument/2006/relationships/hyperlink" Target="#'ESG Database'!A10"/><Relationship Id="rId19" Type="http://schemas.openxmlformats.org/officeDocument/2006/relationships/hyperlink" Target="#'Corporate Governance'!A10"/><Relationship Id="rId4" Type="http://schemas.openxmlformats.org/officeDocument/2006/relationships/image" Target="../media/image17.png"/><Relationship Id="rId9" Type="http://schemas.openxmlformats.org/officeDocument/2006/relationships/image" Target="../media/image5.png"/><Relationship Id="rId14" Type="http://schemas.openxmlformats.org/officeDocument/2006/relationships/hyperlink" Target="#'Environmental Challenges'!A10"/><Relationship Id="rId22" Type="http://schemas.openxmlformats.org/officeDocument/2006/relationships/hyperlink" Target="#GRI!A10"/><Relationship Id="rId27" Type="http://schemas.openxmlformats.org/officeDocument/2006/relationships/hyperlink" Target="#SASB!A10"/></Relationships>
</file>

<file path=xl/drawings/_rels/drawing8.xml.rels><?xml version="1.0" encoding="UTF-8" standalone="yes"?>
<Relationships xmlns="http://schemas.openxmlformats.org/package/2006/relationships"><Relationship Id="rId8" Type="http://schemas.openxmlformats.org/officeDocument/2006/relationships/hyperlink" Target="#'ESG Policy'!A10"/><Relationship Id="rId13" Type="http://schemas.openxmlformats.org/officeDocument/2006/relationships/hyperlink" Target="#'Local Communities'!A10"/><Relationship Id="rId18" Type="http://schemas.openxmlformats.org/officeDocument/2006/relationships/hyperlink" Target="#GRI!A10"/><Relationship Id="rId3" Type="http://schemas.openxmlformats.org/officeDocument/2006/relationships/image" Target="../media/image4.png"/><Relationship Id="rId21" Type="http://schemas.openxmlformats.org/officeDocument/2006/relationships/hyperlink" Target="#'ESG Ratings'!A10"/><Relationship Id="rId7" Type="http://schemas.openxmlformats.org/officeDocument/2006/relationships/hyperlink" Target="#Introduction!A10"/><Relationship Id="rId12" Type="http://schemas.openxmlformats.org/officeDocument/2006/relationships/hyperlink" Target="#'Ethics &amp; Human Rights'!A10"/><Relationship Id="rId17" Type="http://schemas.openxmlformats.org/officeDocument/2006/relationships/hyperlink" Target="#'Data Protection &amp; Cybersecurity'!A10"/><Relationship Id="rId2" Type="http://schemas.openxmlformats.org/officeDocument/2006/relationships/image" Target="../media/image3.svg"/><Relationship Id="rId16" Type="http://schemas.openxmlformats.org/officeDocument/2006/relationships/hyperlink" Target="#'Business Conduct'!A10"/><Relationship Id="rId20" Type="http://schemas.openxmlformats.org/officeDocument/2006/relationships/hyperlink" Target="#'TCFD CDP'!A10"/><Relationship Id="rId1" Type="http://schemas.openxmlformats.org/officeDocument/2006/relationships/image" Target="../media/image2.png"/><Relationship Id="rId6" Type="http://schemas.openxmlformats.org/officeDocument/2006/relationships/hyperlink" Target="#'ESG Database'!A10"/><Relationship Id="rId11" Type="http://schemas.openxmlformats.org/officeDocument/2006/relationships/hyperlink" Target="#'Own Workforce'!A10"/><Relationship Id="rId5" Type="http://schemas.microsoft.com/office/2007/relationships/hdphoto" Target="../media/hdphoto3.wdp"/><Relationship Id="rId15" Type="http://schemas.openxmlformats.org/officeDocument/2006/relationships/hyperlink" Target="#'Corporate Governance'!A10"/><Relationship Id="rId23" Type="http://schemas.openxmlformats.org/officeDocument/2006/relationships/hyperlink" Target="#SASB!A10"/><Relationship Id="rId10" Type="http://schemas.openxmlformats.org/officeDocument/2006/relationships/hyperlink" Target="#'Environmental Challenges'!A10"/><Relationship Id="rId19" Type="http://schemas.openxmlformats.org/officeDocument/2006/relationships/hyperlink" Target="#'UN SDGs'!A10"/><Relationship Id="rId4" Type="http://schemas.openxmlformats.org/officeDocument/2006/relationships/image" Target="../media/image17.png"/><Relationship Id="rId9" Type="http://schemas.openxmlformats.org/officeDocument/2006/relationships/hyperlink" Target="#'Climate Change'!A10"/><Relationship Id="rId14" Type="http://schemas.openxmlformats.org/officeDocument/2006/relationships/hyperlink" Target="#'Materiality &amp; value chain'!A10"/><Relationship Id="rId22" Type="http://schemas.openxmlformats.org/officeDocument/2006/relationships/hyperlink" Target="#'EU taxonomy'!A10"/></Relationships>
</file>

<file path=xl/drawings/_rels/drawing9.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hyperlink" Target="#'Environmental Challenges'!A10"/><Relationship Id="rId18" Type="http://schemas.openxmlformats.org/officeDocument/2006/relationships/hyperlink" Target="#'Corporate Governance'!A10"/><Relationship Id="rId26" Type="http://schemas.openxmlformats.org/officeDocument/2006/relationships/hyperlink" Target="#SASB!A10"/><Relationship Id="rId3" Type="http://schemas.openxmlformats.org/officeDocument/2006/relationships/image" Target="../media/image4.png"/><Relationship Id="rId21" Type="http://schemas.openxmlformats.org/officeDocument/2006/relationships/hyperlink" Target="#GRI!A10"/><Relationship Id="rId7" Type="http://schemas.microsoft.com/office/2007/relationships/hdphoto" Target="../media/hdphoto2.wdp"/><Relationship Id="rId12" Type="http://schemas.openxmlformats.org/officeDocument/2006/relationships/hyperlink" Target="#'Climate Change'!A10"/><Relationship Id="rId17" Type="http://schemas.openxmlformats.org/officeDocument/2006/relationships/hyperlink" Target="#'Materiality &amp; value chain'!A10"/><Relationship Id="rId25" Type="http://schemas.openxmlformats.org/officeDocument/2006/relationships/hyperlink" Target="#'EU taxonomy'!A10"/><Relationship Id="rId2" Type="http://schemas.openxmlformats.org/officeDocument/2006/relationships/image" Target="../media/image3.svg"/><Relationship Id="rId16" Type="http://schemas.openxmlformats.org/officeDocument/2006/relationships/hyperlink" Target="#'Local Communities'!A10"/><Relationship Id="rId20" Type="http://schemas.openxmlformats.org/officeDocument/2006/relationships/hyperlink" Target="#'Data Protection &amp; Cybersecurity'!A10"/><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hyperlink" Target="#'ESG Policy'!A10"/><Relationship Id="rId24" Type="http://schemas.openxmlformats.org/officeDocument/2006/relationships/hyperlink" Target="#'ESG Ratings'!A10"/><Relationship Id="rId5" Type="http://schemas.openxmlformats.org/officeDocument/2006/relationships/image" Target="../media/image5.png"/><Relationship Id="rId15" Type="http://schemas.openxmlformats.org/officeDocument/2006/relationships/hyperlink" Target="#'Ethics &amp; Human Rights'!A10"/><Relationship Id="rId23" Type="http://schemas.openxmlformats.org/officeDocument/2006/relationships/hyperlink" Target="#'TCFD CDP'!A10"/><Relationship Id="rId10" Type="http://schemas.openxmlformats.org/officeDocument/2006/relationships/hyperlink" Target="#Introduction!A10"/><Relationship Id="rId19" Type="http://schemas.openxmlformats.org/officeDocument/2006/relationships/hyperlink" Target="#'Business Conduct'!A10"/><Relationship Id="rId4" Type="http://schemas.openxmlformats.org/officeDocument/2006/relationships/hyperlink" Target="#'Corporate Governance'!A107"/><Relationship Id="rId9" Type="http://schemas.openxmlformats.org/officeDocument/2006/relationships/hyperlink" Target="#'ESG Database'!A10"/><Relationship Id="rId14" Type="http://schemas.openxmlformats.org/officeDocument/2006/relationships/hyperlink" Target="#'Own Workforce'!A10"/><Relationship Id="rId22" Type="http://schemas.openxmlformats.org/officeDocument/2006/relationships/hyperlink" Target="#'UN SDGs'!A10"/></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79916</xdr:rowOff>
    </xdr:from>
    <xdr:to>
      <xdr:col>17</xdr:col>
      <xdr:colOff>1057836</xdr:colOff>
      <xdr:row>8</xdr:row>
      <xdr:rowOff>27372</xdr:rowOff>
    </xdr:to>
    <xdr:pic>
      <xdr:nvPicPr>
        <xdr:cNvPr id="2" name="Image 1">
          <a:extLst>
            <a:ext uri="{FF2B5EF4-FFF2-40B4-BE49-F238E27FC236}">
              <a16:creationId xmlns:a16="http://schemas.microsoft.com/office/drawing/2014/main" id="{B0D43DD0-A5AB-F7DC-2D70-C2E7FB7825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31745"/>
          <a:ext cx="17730458" cy="466298"/>
        </a:xfrm>
        <a:prstGeom prst="rect">
          <a:avLst/>
        </a:prstGeom>
      </xdr:spPr>
    </xdr:pic>
    <xdr:clientData/>
  </xdr:twoCellAnchor>
  <xdr:twoCellAnchor editAs="oneCell">
    <xdr:from>
      <xdr:col>1</xdr:col>
      <xdr:colOff>6879</xdr:colOff>
      <xdr:row>1</xdr:row>
      <xdr:rowOff>131232</xdr:rowOff>
    </xdr:from>
    <xdr:to>
      <xdr:col>2</xdr:col>
      <xdr:colOff>1449059</xdr:colOff>
      <xdr:row>4</xdr:row>
      <xdr:rowOff>124482</xdr:rowOff>
    </xdr:to>
    <xdr:pic>
      <xdr:nvPicPr>
        <xdr:cNvPr id="18" name="Picture 22">
          <a:extLst>
            <a:ext uri="{FF2B5EF4-FFF2-40B4-BE49-F238E27FC236}">
              <a16:creationId xmlns:a16="http://schemas.microsoft.com/office/drawing/2014/main" id="{DAEC6566-6A8D-42BD-8859-BA95A0CA08C6}"/>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22779" y="302682"/>
          <a:ext cx="2599200" cy="507600"/>
        </a:xfrm>
        <a:prstGeom prst="rect">
          <a:avLst/>
        </a:prstGeom>
      </xdr:spPr>
    </xdr:pic>
    <xdr:clientData/>
  </xdr:twoCellAnchor>
  <xdr:twoCellAnchor editAs="absolute">
    <xdr:from>
      <xdr:col>0</xdr:col>
      <xdr:colOff>9196</xdr:colOff>
      <xdr:row>7</xdr:row>
      <xdr:rowOff>142242</xdr:rowOff>
    </xdr:from>
    <xdr:to>
      <xdr:col>1</xdr:col>
      <xdr:colOff>800100</xdr:colOff>
      <xdr:row>7</xdr:row>
      <xdr:rowOff>142522</xdr:rowOff>
    </xdr:to>
    <xdr:cxnSp macro="">
      <xdr:nvCxnSpPr>
        <xdr:cNvPr id="922" name="Straight Connector 42">
          <a:extLst>
            <a:ext uri="{FF2B5EF4-FFF2-40B4-BE49-F238E27FC236}">
              <a16:creationId xmlns:a16="http://schemas.microsoft.com/office/drawing/2014/main" id="{79C23E4E-889A-43DE-A075-09689F86C911}"/>
            </a:ext>
          </a:extLst>
        </xdr:cNvPr>
        <xdr:cNvCxnSpPr/>
      </xdr:nvCxnSpPr>
      <xdr:spPr>
        <a:xfrm>
          <a:off x="9196" y="1426353"/>
          <a:ext cx="988460"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0</xdr:col>
      <xdr:colOff>63500</xdr:colOff>
      <xdr:row>5</xdr:row>
      <xdr:rowOff>27168</xdr:rowOff>
    </xdr:from>
    <xdr:to>
      <xdr:col>1</xdr:col>
      <xdr:colOff>770691</xdr:colOff>
      <xdr:row>7</xdr:row>
      <xdr:rowOff>137030</xdr:rowOff>
    </xdr:to>
    <xdr:sp macro="" textlink="">
      <xdr:nvSpPr>
        <xdr:cNvPr id="4" name="Rectangle 239">
          <a:hlinkClick xmlns:r="http://schemas.openxmlformats.org/officeDocument/2006/relationships" r:id="rId4"/>
          <a:extLst>
            <a:ext uri="{FF2B5EF4-FFF2-40B4-BE49-F238E27FC236}">
              <a16:creationId xmlns:a16="http://schemas.microsoft.com/office/drawing/2014/main" id="{9F98BCE1-7A53-4215-85C7-70B19EF86641}"/>
            </a:ext>
          </a:extLst>
        </xdr:cNvPr>
        <xdr:cNvSpPr/>
      </xdr:nvSpPr>
      <xdr:spPr>
        <a:xfrm>
          <a:off x="63500" y="916168"/>
          <a:ext cx="897691" cy="4654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xdr:col>
      <xdr:colOff>863827</xdr:colOff>
      <xdr:row>5</xdr:row>
      <xdr:rowOff>46437</xdr:rowOff>
    </xdr:from>
    <xdr:to>
      <xdr:col>2</xdr:col>
      <xdr:colOff>584200</xdr:colOff>
      <xdr:row>7</xdr:row>
      <xdr:rowOff>138288</xdr:rowOff>
    </xdr:to>
    <xdr:sp macro="" textlink="">
      <xdr:nvSpPr>
        <xdr:cNvPr id="22" name="Rectangle 240">
          <a:hlinkClick xmlns:r="http://schemas.openxmlformats.org/officeDocument/2006/relationships" r:id="rId5"/>
          <a:extLst>
            <a:ext uri="{FF2B5EF4-FFF2-40B4-BE49-F238E27FC236}">
              <a16:creationId xmlns:a16="http://schemas.microsoft.com/office/drawing/2014/main" id="{2761B6AE-53BC-C649-8A51-BE94F829EDCC}"/>
            </a:ext>
          </a:extLst>
        </xdr:cNvPr>
        <xdr:cNvSpPr/>
      </xdr:nvSpPr>
      <xdr:spPr>
        <a:xfrm>
          <a:off x="1054327" y="935437"/>
          <a:ext cx="876073" cy="447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xdr:col>
      <xdr:colOff>1713826</xdr:colOff>
      <xdr:row>5</xdr:row>
      <xdr:rowOff>66322</xdr:rowOff>
    </xdr:from>
    <xdr:to>
      <xdr:col>3</xdr:col>
      <xdr:colOff>241300</xdr:colOff>
      <xdr:row>7</xdr:row>
      <xdr:rowOff>150153</xdr:rowOff>
    </xdr:to>
    <xdr:sp macro="" textlink="">
      <xdr:nvSpPr>
        <xdr:cNvPr id="23" name="Rectangle 241">
          <a:hlinkClick xmlns:r="http://schemas.openxmlformats.org/officeDocument/2006/relationships" r:id="rId6"/>
          <a:extLst>
            <a:ext uri="{FF2B5EF4-FFF2-40B4-BE49-F238E27FC236}">
              <a16:creationId xmlns:a16="http://schemas.microsoft.com/office/drawing/2014/main" id="{5F5316AE-790A-3B43-9F26-0638F0ED2A04}"/>
            </a:ext>
          </a:extLst>
        </xdr:cNvPr>
        <xdr:cNvSpPr/>
      </xdr:nvSpPr>
      <xdr:spPr>
        <a:xfrm>
          <a:off x="3060026" y="955322"/>
          <a:ext cx="813474" cy="4394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3</xdr:col>
      <xdr:colOff>373998</xdr:colOff>
      <xdr:row>5</xdr:row>
      <xdr:rowOff>71337</xdr:rowOff>
    </xdr:from>
    <xdr:to>
      <xdr:col>6</xdr:col>
      <xdr:colOff>431799</xdr:colOff>
      <xdr:row>7</xdr:row>
      <xdr:rowOff>142523</xdr:rowOff>
    </xdr:to>
    <xdr:sp macro="" textlink="">
      <xdr:nvSpPr>
        <xdr:cNvPr id="24" name="Rectangle 242">
          <a:hlinkClick xmlns:r="http://schemas.openxmlformats.org/officeDocument/2006/relationships" r:id="rId7"/>
          <a:extLst>
            <a:ext uri="{FF2B5EF4-FFF2-40B4-BE49-F238E27FC236}">
              <a16:creationId xmlns:a16="http://schemas.microsoft.com/office/drawing/2014/main" id="{604F924C-B224-4842-BFA4-87471FA62D2A}"/>
            </a:ext>
          </a:extLst>
        </xdr:cNvPr>
        <xdr:cNvSpPr/>
      </xdr:nvSpPr>
      <xdr:spPr>
        <a:xfrm>
          <a:off x="4006198" y="960337"/>
          <a:ext cx="959501" cy="426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6</xdr:col>
      <xdr:colOff>525786</xdr:colOff>
      <xdr:row>5</xdr:row>
      <xdr:rowOff>79022</xdr:rowOff>
    </xdr:from>
    <xdr:to>
      <xdr:col>6</xdr:col>
      <xdr:colOff>1363417</xdr:colOff>
      <xdr:row>7</xdr:row>
      <xdr:rowOff>142690</xdr:rowOff>
    </xdr:to>
    <xdr:sp macro="" textlink="">
      <xdr:nvSpPr>
        <xdr:cNvPr id="25" name="Rectangle 243">
          <a:hlinkClick xmlns:r="http://schemas.openxmlformats.org/officeDocument/2006/relationships" r:id="rId8"/>
          <a:extLst>
            <a:ext uri="{FF2B5EF4-FFF2-40B4-BE49-F238E27FC236}">
              <a16:creationId xmlns:a16="http://schemas.microsoft.com/office/drawing/2014/main" id="{FFB4F3FE-5515-4D45-B35A-364263D7D7DD}"/>
            </a:ext>
          </a:extLst>
        </xdr:cNvPr>
        <xdr:cNvSpPr/>
      </xdr:nvSpPr>
      <xdr:spPr>
        <a:xfrm>
          <a:off x="5059686" y="968022"/>
          <a:ext cx="837631" cy="419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6</xdr:col>
      <xdr:colOff>1477972</xdr:colOff>
      <xdr:row>5</xdr:row>
      <xdr:rowOff>53622</xdr:rowOff>
    </xdr:from>
    <xdr:to>
      <xdr:col>6</xdr:col>
      <xdr:colOff>2336799</xdr:colOff>
      <xdr:row>7</xdr:row>
      <xdr:rowOff>137954</xdr:rowOff>
    </xdr:to>
    <xdr:sp macro="" textlink="">
      <xdr:nvSpPr>
        <xdr:cNvPr id="26" name="Rectangle 244">
          <a:hlinkClick xmlns:r="http://schemas.openxmlformats.org/officeDocument/2006/relationships" r:id="rId9"/>
          <a:extLst>
            <a:ext uri="{FF2B5EF4-FFF2-40B4-BE49-F238E27FC236}">
              <a16:creationId xmlns:a16="http://schemas.microsoft.com/office/drawing/2014/main" id="{1E06F8E2-4343-C746-856A-4F1BA437297E}"/>
            </a:ext>
          </a:extLst>
        </xdr:cNvPr>
        <xdr:cNvSpPr/>
      </xdr:nvSpPr>
      <xdr:spPr>
        <a:xfrm>
          <a:off x="6011872" y="942622"/>
          <a:ext cx="858827" cy="439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6</xdr:col>
      <xdr:colOff>2459220</xdr:colOff>
      <xdr:row>5</xdr:row>
      <xdr:rowOff>66322</xdr:rowOff>
    </xdr:from>
    <xdr:to>
      <xdr:col>7</xdr:col>
      <xdr:colOff>723900</xdr:colOff>
      <xdr:row>7</xdr:row>
      <xdr:rowOff>149652</xdr:rowOff>
    </xdr:to>
    <xdr:sp macro="" textlink="">
      <xdr:nvSpPr>
        <xdr:cNvPr id="27" name="Rectangle 245">
          <a:hlinkClick xmlns:r="http://schemas.openxmlformats.org/officeDocument/2006/relationships" r:id="rId10"/>
          <a:extLst>
            <a:ext uri="{FF2B5EF4-FFF2-40B4-BE49-F238E27FC236}">
              <a16:creationId xmlns:a16="http://schemas.microsoft.com/office/drawing/2014/main" id="{A27E5BA8-4874-0747-BFF8-7F2D5BAD2654}"/>
            </a:ext>
          </a:extLst>
        </xdr:cNvPr>
        <xdr:cNvSpPr/>
      </xdr:nvSpPr>
      <xdr:spPr>
        <a:xfrm>
          <a:off x="6993120" y="955322"/>
          <a:ext cx="868180" cy="4389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xdr:col>
      <xdr:colOff>635000</xdr:colOff>
      <xdr:row>5</xdr:row>
      <xdr:rowOff>34239</xdr:rowOff>
    </xdr:from>
    <xdr:to>
      <xdr:col>2</xdr:col>
      <xdr:colOff>1612900</xdr:colOff>
      <xdr:row>7</xdr:row>
      <xdr:rowOff>129990</xdr:rowOff>
    </xdr:to>
    <xdr:sp macro="" textlink="">
      <xdr:nvSpPr>
        <xdr:cNvPr id="28" name="Rectangle 246">
          <a:hlinkClick xmlns:r="http://schemas.openxmlformats.org/officeDocument/2006/relationships" r:id="rId11"/>
          <a:extLst>
            <a:ext uri="{FF2B5EF4-FFF2-40B4-BE49-F238E27FC236}">
              <a16:creationId xmlns:a16="http://schemas.microsoft.com/office/drawing/2014/main" id="{4BF887BB-2A7B-3842-BC32-E2568FAA2ED5}"/>
            </a:ext>
          </a:extLst>
        </xdr:cNvPr>
        <xdr:cNvSpPr/>
      </xdr:nvSpPr>
      <xdr:spPr>
        <a:xfrm>
          <a:off x="1981200" y="923239"/>
          <a:ext cx="977900" cy="451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7</xdr:col>
      <xdr:colOff>825500</xdr:colOff>
      <xdr:row>5</xdr:row>
      <xdr:rowOff>91722</xdr:rowOff>
    </xdr:from>
    <xdr:to>
      <xdr:col>8</xdr:col>
      <xdr:colOff>761999</xdr:colOff>
      <xdr:row>7</xdr:row>
      <xdr:rowOff>155222</xdr:rowOff>
    </xdr:to>
    <xdr:sp macro="" textlink="">
      <xdr:nvSpPr>
        <xdr:cNvPr id="29" name="Rectangle 247">
          <a:hlinkClick xmlns:r="http://schemas.openxmlformats.org/officeDocument/2006/relationships" r:id="rId12"/>
          <a:extLst>
            <a:ext uri="{FF2B5EF4-FFF2-40B4-BE49-F238E27FC236}">
              <a16:creationId xmlns:a16="http://schemas.microsoft.com/office/drawing/2014/main" id="{8CC282B9-B94C-0049-BCD7-7D9087604C5C}"/>
            </a:ext>
          </a:extLst>
        </xdr:cNvPr>
        <xdr:cNvSpPr/>
      </xdr:nvSpPr>
      <xdr:spPr>
        <a:xfrm>
          <a:off x="7962900" y="980722"/>
          <a:ext cx="876299"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8</xdr:col>
      <xdr:colOff>891138</xdr:colOff>
      <xdr:row>5</xdr:row>
      <xdr:rowOff>79022</xdr:rowOff>
    </xdr:from>
    <xdr:to>
      <xdr:col>9</xdr:col>
      <xdr:colOff>800099</xdr:colOff>
      <xdr:row>7</xdr:row>
      <xdr:rowOff>142522</xdr:rowOff>
    </xdr:to>
    <xdr:sp macro="" textlink="">
      <xdr:nvSpPr>
        <xdr:cNvPr id="30" name="Rectangle 248">
          <a:hlinkClick xmlns:r="http://schemas.openxmlformats.org/officeDocument/2006/relationships" r:id="rId13"/>
          <a:extLst>
            <a:ext uri="{FF2B5EF4-FFF2-40B4-BE49-F238E27FC236}">
              <a16:creationId xmlns:a16="http://schemas.microsoft.com/office/drawing/2014/main" id="{5CB99836-74AA-D446-97DD-B806B847CF45}"/>
            </a:ext>
          </a:extLst>
        </xdr:cNvPr>
        <xdr:cNvSpPr/>
      </xdr:nvSpPr>
      <xdr:spPr>
        <a:xfrm>
          <a:off x="8968338" y="968022"/>
          <a:ext cx="848761"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9</xdr:col>
      <xdr:colOff>926466</xdr:colOff>
      <xdr:row>5</xdr:row>
      <xdr:rowOff>79022</xdr:rowOff>
    </xdr:from>
    <xdr:to>
      <xdr:col>11</xdr:col>
      <xdr:colOff>114300</xdr:colOff>
      <xdr:row>7</xdr:row>
      <xdr:rowOff>163354</xdr:rowOff>
    </xdr:to>
    <xdr:sp macro="" textlink="">
      <xdr:nvSpPr>
        <xdr:cNvPr id="31" name="Rectangle 249">
          <a:hlinkClick xmlns:r="http://schemas.openxmlformats.org/officeDocument/2006/relationships" r:id="rId14"/>
          <a:extLst>
            <a:ext uri="{FF2B5EF4-FFF2-40B4-BE49-F238E27FC236}">
              <a16:creationId xmlns:a16="http://schemas.microsoft.com/office/drawing/2014/main" id="{E153A9A4-508D-5347-8561-FD6B38224A2F}"/>
            </a:ext>
          </a:extLst>
        </xdr:cNvPr>
        <xdr:cNvSpPr/>
      </xdr:nvSpPr>
      <xdr:spPr>
        <a:xfrm>
          <a:off x="9943466" y="968022"/>
          <a:ext cx="1067434" cy="439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12</xdr:col>
      <xdr:colOff>313219</xdr:colOff>
      <xdr:row>5</xdr:row>
      <xdr:rowOff>91723</xdr:rowOff>
    </xdr:from>
    <xdr:to>
      <xdr:col>13</xdr:col>
      <xdr:colOff>199900</xdr:colOff>
      <xdr:row>7</xdr:row>
      <xdr:rowOff>150989</xdr:rowOff>
    </xdr:to>
    <xdr:sp macro="" textlink="">
      <xdr:nvSpPr>
        <xdr:cNvPr id="32" name="Rectangle 250">
          <a:hlinkClick xmlns:r="http://schemas.openxmlformats.org/officeDocument/2006/relationships" r:id="rId15"/>
          <a:extLst>
            <a:ext uri="{FF2B5EF4-FFF2-40B4-BE49-F238E27FC236}">
              <a16:creationId xmlns:a16="http://schemas.microsoft.com/office/drawing/2014/main" id="{BF4C965F-24C2-9A4A-8300-E2B73F595967}"/>
            </a:ext>
          </a:extLst>
        </xdr:cNvPr>
        <xdr:cNvSpPr/>
      </xdr:nvSpPr>
      <xdr:spPr>
        <a:xfrm>
          <a:off x="12149619" y="980723"/>
          <a:ext cx="826481" cy="414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228600</xdr:colOff>
      <xdr:row>5</xdr:row>
      <xdr:rowOff>91722</xdr:rowOff>
    </xdr:from>
    <xdr:to>
      <xdr:col>15</xdr:col>
      <xdr:colOff>137100</xdr:colOff>
      <xdr:row>7</xdr:row>
      <xdr:rowOff>141687</xdr:rowOff>
    </xdr:to>
    <xdr:sp macro="" textlink="">
      <xdr:nvSpPr>
        <xdr:cNvPr id="34" name="Rectangle 252">
          <a:hlinkClick xmlns:r="http://schemas.openxmlformats.org/officeDocument/2006/relationships" r:id="rId16"/>
          <a:extLst>
            <a:ext uri="{FF2B5EF4-FFF2-40B4-BE49-F238E27FC236}">
              <a16:creationId xmlns:a16="http://schemas.microsoft.com/office/drawing/2014/main" id="{4034C2E7-97E2-F146-88FA-891729614603}"/>
            </a:ext>
          </a:extLst>
        </xdr:cNvPr>
        <xdr:cNvSpPr/>
      </xdr:nvSpPr>
      <xdr:spPr>
        <a:xfrm>
          <a:off x="13944600" y="980722"/>
          <a:ext cx="848300" cy="405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15</xdr:col>
      <xdr:colOff>241300</xdr:colOff>
      <xdr:row>5</xdr:row>
      <xdr:rowOff>91722</xdr:rowOff>
    </xdr:from>
    <xdr:to>
      <xdr:col>16</xdr:col>
      <xdr:colOff>149487</xdr:colOff>
      <xdr:row>7</xdr:row>
      <xdr:rowOff>150988</xdr:rowOff>
    </xdr:to>
    <xdr:sp macro="" textlink="">
      <xdr:nvSpPr>
        <xdr:cNvPr id="35" name="Rectangle 253">
          <a:hlinkClick xmlns:r="http://schemas.openxmlformats.org/officeDocument/2006/relationships" r:id="rId17"/>
          <a:extLst>
            <a:ext uri="{FF2B5EF4-FFF2-40B4-BE49-F238E27FC236}">
              <a16:creationId xmlns:a16="http://schemas.microsoft.com/office/drawing/2014/main" id="{5976D994-13F7-C64E-B466-C9911D197868}"/>
            </a:ext>
          </a:extLst>
        </xdr:cNvPr>
        <xdr:cNvSpPr/>
      </xdr:nvSpPr>
      <xdr:spPr>
        <a:xfrm>
          <a:off x="14897100" y="980722"/>
          <a:ext cx="847987" cy="414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17</xdr:col>
      <xdr:colOff>76200</xdr:colOff>
      <xdr:row>5</xdr:row>
      <xdr:rowOff>117122</xdr:rowOff>
    </xdr:from>
    <xdr:to>
      <xdr:col>17</xdr:col>
      <xdr:colOff>977900</xdr:colOff>
      <xdr:row>7</xdr:row>
      <xdr:rowOff>167922</xdr:rowOff>
    </xdr:to>
    <xdr:sp macro="" textlink="">
      <xdr:nvSpPr>
        <xdr:cNvPr id="36" name="Rectangle 254">
          <a:hlinkClick xmlns:r="http://schemas.openxmlformats.org/officeDocument/2006/relationships" r:id="rId18"/>
          <a:extLst>
            <a:ext uri="{FF2B5EF4-FFF2-40B4-BE49-F238E27FC236}">
              <a16:creationId xmlns:a16="http://schemas.microsoft.com/office/drawing/2014/main" id="{DFC3684C-75CC-184B-99E4-5034C0933C3A}"/>
            </a:ext>
          </a:extLst>
        </xdr:cNvPr>
        <xdr:cNvSpPr/>
      </xdr:nvSpPr>
      <xdr:spPr>
        <a:xfrm>
          <a:off x="16776700" y="1006122"/>
          <a:ext cx="9017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16</xdr:col>
      <xdr:colOff>279401</xdr:colOff>
      <xdr:row>5</xdr:row>
      <xdr:rowOff>91722</xdr:rowOff>
    </xdr:from>
    <xdr:to>
      <xdr:col>16</xdr:col>
      <xdr:colOff>1079501</xdr:colOff>
      <xdr:row>7</xdr:row>
      <xdr:rowOff>150988</xdr:rowOff>
    </xdr:to>
    <xdr:sp macro="" textlink="">
      <xdr:nvSpPr>
        <xdr:cNvPr id="37" name="Rectangle 447">
          <a:hlinkClick xmlns:r="http://schemas.openxmlformats.org/officeDocument/2006/relationships" r:id="rId19"/>
          <a:extLst>
            <a:ext uri="{FF2B5EF4-FFF2-40B4-BE49-F238E27FC236}">
              <a16:creationId xmlns:a16="http://schemas.microsoft.com/office/drawing/2014/main" id="{50CF4877-5275-E64C-8DE1-4A4027E4760B}"/>
            </a:ext>
          </a:extLst>
        </xdr:cNvPr>
        <xdr:cNvSpPr/>
      </xdr:nvSpPr>
      <xdr:spPr>
        <a:xfrm>
          <a:off x="15875001" y="980722"/>
          <a:ext cx="800100" cy="414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11</xdr:col>
      <xdr:colOff>254000</xdr:colOff>
      <xdr:row>5</xdr:row>
      <xdr:rowOff>104422</xdr:rowOff>
    </xdr:from>
    <xdr:to>
      <xdr:col>12</xdr:col>
      <xdr:colOff>228600</xdr:colOff>
      <xdr:row>7</xdr:row>
      <xdr:rowOff>154387</xdr:rowOff>
    </xdr:to>
    <xdr:sp macro="" textlink="">
      <xdr:nvSpPr>
        <xdr:cNvPr id="7" name="Rectangle 252">
          <a:hlinkClick xmlns:r="http://schemas.openxmlformats.org/officeDocument/2006/relationships" r:id="rId20"/>
          <a:extLst>
            <a:ext uri="{FF2B5EF4-FFF2-40B4-BE49-F238E27FC236}">
              <a16:creationId xmlns:a16="http://schemas.microsoft.com/office/drawing/2014/main" id="{FF53A986-64B3-FD45-96C4-3A05228F26BD}"/>
            </a:ext>
          </a:extLst>
        </xdr:cNvPr>
        <xdr:cNvSpPr/>
      </xdr:nvSpPr>
      <xdr:spPr>
        <a:xfrm>
          <a:off x="11150600" y="993422"/>
          <a:ext cx="914400" cy="405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211619</xdr:colOff>
      <xdr:row>5</xdr:row>
      <xdr:rowOff>79023</xdr:rowOff>
    </xdr:from>
    <xdr:to>
      <xdr:col>14</xdr:col>
      <xdr:colOff>98300</xdr:colOff>
      <xdr:row>7</xdr:row>
      <xdr:rowOff>138289</xdr:rowOff>
    </xdr:to>
    <xdr:sp macro="" textlink="">
      <xdr:nvSpPr>
        <xdr:cNvPr id="6" name="Rectangle 250">
          <a:hlinkClick xmlns:r="http://schemas.openxmlformats.org/officeDocument/2006/relationships" r:id="rId21"/>
          <a:extLst>
            <a:ext uri="{FF2B5EF4-FFF2-40B4-BE49-F238E27FC236}">
              <a16:creationId xmlns:a16="http://schemas.microsoft.com/office/drawing/2014/main" id="{3D1D677E-0366-1F4E-9A3A-008D9531529F}"/>
            </a:ext>
          </a:extLst>
        </xdr:cNvPr>
        <xdr:cNvSpPr/>
      </xdr:nvSpPr>
      <xdr:spPr>
        <a:xfrm>
          <a:off x="12987819" y="968023"/>
          <a:ext cx="826481" cy="414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70904</xdr:rowOff>
    </xdr:from>
    <xdr:to>
      <xdr:col>17</xdr:col>
      <xdr:colOff>890384</xdr:colOff>
      <xdr:row>8</xdr:row>
      <xdr:rowOff>33177</xdr:rowOff>
    </xdr:to>
    <xdr:pic>
      <xdr:nvPicPr>
        <xdr:cNvPr id="2" name="Image 1">
          <a:extLst>
            <a:ext uri="{FF2B5EF4-FFF2-40B4-BE49-F238E27FC236}">
              <a16:creationId xmlns:a16="http://schemas.microsoft.com/office/drawing/2014/main" id="{1D89FA33-4DF5-4B02-8213-E11ED560B4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28154"/>
          <a:ext cx="17755984" cy="476623"/>
        </a:xfrm>
        <a:prstGeom prst="rect">
          <a:avLst/>
        </a:prstGeom>
      </xdr:spPr>
    </xdr:pic>
    <xdr:clientData/>
  </xdr:twoCellAnchor>
  <xdr:twoCellAnchor editAs="oneCell">
    <xdr:from>
      <xdr:col>0</xdr:col>
      <xdr:colOff>212725</xdr:colOff>
      <xdr:row>1</xdr:row>
      <xdr:rowOff>114300</xdr:rowOff>
    </xdr:from>
    <xdr:to>
      <xdr:col>3</xdr:col>
      <xdr:colOff>389735</xdr:colOff>
      <xdr:row>4</xdr:row>
      <xdr:rowOff>88500</xdr:rowOff>
    </xdr:to>
    <xdr:pic>
      <xdr:nvPicPr>
        <xdr:cNvPr id="6" name="Picture 1">
          <a:extLst>
            <a:ext uri="{FF2B5EF4-FFF2-40B4-BE49-F238E27FC236}">
              <a16:creationId xmlns:a16="http://schemas.microsoft.com/office/drawing/2014/main" id="{69FDAF58-41C2-4A15-8D46-E4B41E790B57}"/>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285750"/>
          <a:ext cx="2613600" cy="507600"/>
        </a:xfrm>
        <a:prstGeom prst="rect">
          <a:avLst/>
        </a:prstGeom>
      </xdr:spPr>
    </xdr:pic>
    <xdr:clientData/>
  </xdr:twoCellAnchor>
  <xdr:twoCellAnchor editAs="oneCell">
    <xdr:from>
      <xdr:col>3</xdr:col>
      <xdr:colOff>1190625</xdr:colOff>
      <xdr:row>10</xdr:row>
      <xdr:rowOff>66675</xdr:rowOff>
    </xdr:from>
    <xdr:to>
      <xdr:col>6</xdr:col>
      <xdr:colOff>1753014</xdr:colOff>
      <xdr:row>10</xdr:row>
      <xdr:rowOff>352465</xdr:rowOff>
    </xdr:to>
    <xdr:pic>
      <xdr:nvPicPr>
        <xdr:cNvPr id="46" name="Picture 45">
          <a:hlinkClick xmlns:r="http://schemas.openxmlformats.org/officeDocument/2006/relationships" r:id="rId4"/>
          <a:extLst>
            <a:ext uri="{FF2B5EF4-FFF2-40B4-BE49-F238E27FC236}">
              <a16:creationId xmlns:a16="http://schemas.microsoft.com/office/drawing/2014/main" id="{D342D87E-5F5B-4BD1-BD9B-2C26906B00AE}"/>
            </a:ext>
          </a:extLst>
        </xdr:cNvPr>
        <xdr:cNvPicPr>
          <a:picLocks noChangeAspect="1"/>
        </xdr:cNvPicPr>
      </xdr:nvPicPr>
      <xdr:blipFill>
        <a:blip xmlns:r="http://schemas.openxmlformats.org/officeDocument/2006/relationships" r:embed="rId5"/>
        <a:stretch>
          <a:fillRect/>
        </a:stretch>
      </xdr:blipFill>
      <xdr:spPr>
        <a:xfrm>
          <a:off x="3219450" y="1971675"/>
          <a:ext cx="1457528" cy="285790"/>
        </a:xfrm>
        <a:prstGeom prst="rect">
          <a:avLst/>
        </a:prstGeom>
        <a:noFill/>
      </xdr:spPr>
    </xdr:pic>
    <xdr:clientData/>
  </xdr:twoCellAnchor>
  <xdr:oneCellAnchor>
    <xdr:from>
      <xdr:col>3</xdr:col>
      <xdr:colOff>180976</xdr:colOff>
      <xdr:row>100</xdr:row>
      <xdr:rowOff>95250</xdr:rowOff>
    </xdr:from>
    <xdr:ext cx="745148" cy="542926"/>
    <xdr:grpSp>
      <xdr:nvGrpSpPr>
        <xdr:cNvPr id="133" name="Investment5" descr="{&quot;Key&quot;:&quot;POWER_USER_SHAPE_ICON&quot;,&quot;Value&quot;:&quot;POWER_USER_SHAPE_ICON_STYLE_1&quot;}">
          <a:extLst>
            <a:ext uri="{FF2B5EF4-FFF2-40B4-BE49-F238E27FC236}">
              <a16:creationId xmlns:a16="http://schemas.microsoft.com/office/drawing/2014/main" id="{7382939C-80FE-C940-9FF6-4F54AE9A0C25}"/>
            </a:ext>
          </a:extLst>
        </xdr:cNvPr>
        <xdr:cNvGrpSpPr>
          <a:grpSpLocks noChangeAspect="1"/>
        </xdr:cNvGrpSpPr>
      </xdr:nvGrpSpPr>
      <xdr:grpSpPr>
        <a:xfrm>
          <a:off x="2578101" y="25174575"/>
          <a:ext cx="745148" cy="542926"/>
          <a:chOff x="1476375" y="323542"/>
          <a:chExt cx="554372" cy="403923"/>
        </a:xfrm>
      </xdr:grpSpPr>
      <xdr:sp macro="" textlink="">
        <xdr:nvSpPr>
          <xdr:cNvPr id="134" name="Freeform 75">
            <a:extLst>
              <a:ext uri="{FF2B5EF4-FFF2-40B4-BE49-F238E27FC236}">
                <a16:creationId xmlns:a16="http://schemas.microsoft.com/office/drawing/2014/main" id="{74A92ED3-AF1E-B965-0781-11FA78F466FE}"/>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5" name="Freeform 76">
            <a:extLst>
              <a:ext uri="{FF2B5EF4-FFF2-40B4-BE49-F238E27FC236}">
                <a16:creationId xmlns:a16="http://schemas.microsoft.com/office/drawing/2014/main" id="{65CA8644-127C-F75E-9000-58FC4ECC5A34}"/>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6" name="Freeform 77">
            <a:extLst>
              <a:ext uri="{FF2B5EF4-FFF2-40B4-BE49-F238E27FC236}">
                <a16:creationId xmlns:a16="http://schemas.microsoft.com/office/drawing/2014/main" id="{F3663A98-4FBB-1F2C-4244-B5345DE1E16F}"/>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7" name="Freeform 903">
            <a:extLst>
              <a:ext uri="{FF2B5EF4-FFF2-40B4-BE49-F238E27FC236}">
                <a16:creationId xmlns:a16="http://schemas.microsoft.com/office/drawing/2014/main" id="{001D8ED7-4738-BE8F-F553-9EB5A1684A65}"/>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8" name="Freeform 904">
            <a:extLst>
              <a:ext uri="{FF2B5EF4-FFF2-40B4-BE49-F238E27FC236}">
                <a16:creationId xmlns:a16="http://schemas.microsoft.com/office/drawing/2014/main" id="{40B3FABF-3469-687D-E500-83CA522329F8}"/>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9" name="Freeform 905">
            <a:extLst>
              <a:ext uri="{FF2B5EF4-FFF2-40B4-BE49-F238E27FC236}">
                <a16:creationId xmlns:a16="http://schemas.microsoft.com/office/drawing/2014/main" id="{9723202D-1435-034A-C274-136486F6C9A2}"/>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0" name="Freeform 906">
            <a:extLst>
              <a:ext uri="{FF2B5EF4-FFF2-40B4-BE49-F238E27FC236}">
                <a16:creationId xmlns:a16="http://schemas.microsoft.com/office/drawing/2014/main" id="{15A3AF95-B52E-9A97-61E5-9679E8F61E5E}"/>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1" name="Freeform 907">
            <a:extLst>
              <a:ext uri="{FF2B5EF4-FFF2-40B4-BE49-F238E27FC236}">
                <a16:creationId xmlns:a16="http://schemas.microsoft.com/office/drawing/2014/main" id="{ADDDEBF8-723D-67F4-E00F-523DE08F3FC0}"/>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2" name="Freeform 908">
            <a:extLst>
              <a:ext uri="{FF2B5EF4-FFF2-40B4-BE49-F238E27FC236}">
                <a16:creationId xmlns:a16="http://schemas.microsoft.com/office/drawing/2014/main" id="{941E69E3-7251-F51F-2278-1A62C200B5CF}"/>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3" name="Freeform 909">
            <a:extLst>
              <a:ext uri="{FF2B5EF4-FFF2-40B4-BE49-F238E27FC236}">
                <a16:creationId xmlns:a16="http://schemas.microsoft.com/office/drawing/2014/main" id="{E7E43CA5-CEA0-1807-F0ED-1E0897A84A07}"/>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4" name="Freeform 910">
            <a:extLst>
              <a:ext uri="{FF2B5EF4-FFF2-40B4-BE49-F238E27FC236}">
                <a16:creationId xmlns:a16="http://schemas.microsoft.com/office/drawing/2014/main" id="{3D6304C4-D06E-AA04-4EF7-C38E714F980C}"/>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5" name="Freeform 911">
            <a:extLst>
              <a:ext uri="{FF2B5EF4-FFF2-40B4-BE49-F238E27FC236}">
                <a16:creationId xmlns:a16="http://schemas.microsoft.com/office/drawing/2014/main" id="{75484623-87D9-EB91-DB29-1865DBA68F26}"/>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6" name="Freeform 912">
            <a:extLst>
              <a:ext uri="{FF2B5EF4-FFF2-40B4-BE49-F238E27FC236}">
                <a16:creationId xmlns:a16="http://schemas.microsoft.com/office/drawing/2014/main" id="{3DDFC9FD-BB24-9869-1A0F-B94998E7E0C2}"/>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9</xdr:col>
      <xdr:colOff>219076</xdr:colOff>
      <xdr:row>100</xdr:row>
      <xdr:rowOff>104775</xdr:rowOff>
    </xdr:from>
    <xdr:ext cx="681608" cy="542925"/>
    <xdr:grpSp>
      <xdr:nvGrpSpPr>
        <xdr:cNvPr id="199" name="Bribe" descr="{&quot;Key&quot;:&quot;POWER_USER_SHAPE_ICON&quot;,&quot;Value&quot;:&quot;POWER_USER_SHAPE_ICON_STYLE_1&quot;}">
          <a:extLst>
            <a:ext uri="{FF2B5EF4-FFF2-40B4-BE49-F238E27FC236}">
              <a16:creationId xmlns:a16="http://schemas.microsoft.com/office/drawing/2014/main" id="{6DF189F9-EA1A-CF42-856E-313DE400DE17}"/>
            </a:ext>
          </a:extLst>
        </xdr:cNvPr>
        <xdr:cNvGrpSpPr>
          <a:grpSpLocks noChangeAspect="1"/>
        </xdr:cNvGrpSpPr>
      </xdr:nvGrpSpPr>
      <xdr:grpSpPr>
        <a:xfrm>
          <a:off x="8245476" y="25180925"/>
          <a:ext cx="681608" cy="542925"/>
          <a:chOff x="6646864" y="2547938"/>
          <a:chExt cx="366713" cy="292100"/>
        </a:xfrm>
        <a:solidFill>
          <a:schemeClr val="accent1"/>
        </a:solidFill>
      </xdr:grpSpPr>
      <xdr:sp macro="" textlink="">
        <xdr:nvSpPr>
          <xdr:cNvPr id="200" name="Freeform 460">
            <a:extLst>
              <a:ext uri="{FF2B5EF4-FFF2-40B4-BE49-F238E27FC236}">
                <a16:creationId xmlns:a16="http://schemas.microsoft.com/office/drawing/2014/main" id="{75D143FD-6181-F683-9D5A-C51E3985D6A3}"/>
              </a:ext>
            </a:extLst>
          </xdr:cNvPr>
          <xdr:cNvSpPr>
            <a:spLocks noEditPoints="1"/>
          </xdr:cNvSpPr>
        </xdr:nvSpPr>
        <xdr:spPr bwMode="auto">
          <a:xfrm>
            <a:off x="6646864" y="2597150"/>
            <a:ext cx="366713" cy="242888"/>
          </a:xfrm>
          <a:custGeom>
            <a:avLst/>
            <a:gdLst>
              <a:gd name="T0" fmla="*/ 24 w 403"/>
              <a:gd name="T1" fmla="*/ 14 h 266"/>
              <a:gd name="T2" fmla="*/ 15 w 403"/>
              <a:gd name="T3" fmla="*/ 23 h 266"/>
              <a:gd name="T4" fmla="*/ 15 w 403"/>
              <a:gd name="T5" fmla="*/ 242 h 266"/>
              <a:gd name="T6" fmla="*/ 24 w 403"/>
              <a:gd name="T7" fmla="*/ 251 h 266"/>
              <a:gd name="T8" fmla="*/ 379 w 403"/>
              <a:gd name="T9" fmla="*/ 251 h 266"/>
              <a:gd name="T10" fmla="*/ 388 w 403"/>
              <a:gd name="T11" fmla="*/ 242 h 266"/>
              <a:gd name="T12" fmla="*/ 388 w 403"/>
              <a:gd name="T13" fmla="*/ 23 h 266"/>
              <a:gd name="T14" fmla="*/ 379 w 403"/>
              <a:gd name="T15" fmla="*/ 14 h 266"/>
              <a:gd name="T16" fmla="*/ 24 w 403"/>
              <a:gd name="T17" fmla="*/ 14 h 266"/>
              <a:gd name="T18" fmla="*/ 379 w 403"/>
              <a:gd name="T19" fmla="*/ 266 h 266"/>
              <a:gd name="T20" fmla="*/ 24 w 403"/>
              <a:gd name="T21" fmla="*/ 266 h 266"/>
              <a:gd name="T22" fmla="*/ 0 w 403"/>
              <a:gd name="T23" fmla="*/ 242 h 266"/>
              <a:gd name="T24" fmla="*/ 0 w 403"/>
              <a:gd name="T25" fmla="*/ 23 h 266"/>
              <a:gd name="T26" fmla="*/ 24 w 403"/>
              <a:gd name="T27" fmla="*/ 0 h 266"/>
              <a:gd name="T28" fmla="*/ 379 w 403"/>
              <a:gd name="T29" fmla="*/ 0 h 266"/>
              <a:gd name="T30" fmla="*/ 403 w 403"/>
              <a:gd name="T31" fmla="*/ 23 h 266"/>
              <a:gd name="T32" fmla="*/ 403 w 403"/>
              <a:gd name="T33" fmla="*/ 242 h 266"/>
              <a:gd name="T34" fmla="*/ 379 w 403"/>
              <a:gd name="T35" fmla="*/ 266 h 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03" h="266">
                <a:moveTo>
                  <a:pt x="24" y="14"/>
                </a:moveTo>
                <a:cubicBezTo>
                  <a:pt x="19" y="14"/>
                  <a:pt x="15" y="18"/>
                  <a:pt x="15" y="23"/>
                </a:cubicBezTo>
                <a:lnTo>
                  <a:pt x="15" y="242"/>
                </a:lnTo>
                <a:cubicBezTo>
                  <a:pt x="15" y="247"/>
                  <a:pt x="19" y="251"/>
                  <a:pt x="24" y="251"/>
                </a:cubicBezTo>
                <a:lnTo>
                  <a:pt x="379" y="251"/>
                </a:lnTo>
                <a:cubicBezTo>
                  <a:pt x="384" y="251"/>
                  <a:pt x="388" y="247"/>
                  <a:pt x="388" y="242"/>
                </a:cubicBezTo>
                <a:lnTo>
                  <a:pt x="388" y="23"/>
                </a:lnTo>
                <a:cubicBezTo>
                  <a:pt x="388" y="18"/>
                  <a:pt x="384" y="14"/>
                  <a:pt x="379" y="14"/>
                </a:cubicBezTo>
                <a:lnTo>
                  <a:pt x="24" y="14"/>
                </a:lnTo>
                <a:close/>
                <a:moveTo>
                  <a:pt x="379" y="266"/>
                </a:moveTo>
                <a:lnTo>
                  <a:pt x="24" y="266"/>
                </a:lnTo>
                <a:cubicBezTo>
                  <a:pt x="11" y="266"/>
                  <a:pt x="0" y="255"/>
                  <a:pt x="0" y="242"/>
                </a:cubicBezTo>
                <a:lnTo>
                  <a:pt x="0" y="23"/>
                </a:lnTo>
                <a:cubicBezTo>
                  <a:pt x="0" y="10"/>
                  <a:pt x="11" y="0"/>
                  <a:pt x="24" y="0"/>
                </a:cubicBezTo>
                <a:lnTo>
                  <a:pt x="379" y="0"/>
                </a:lnTo>
                <a:cubicBezTo>
                  <a:pt x="392" y="0"/>
                  <a:pt x="403" y="10"/>
                  <a:pt x="403" y="23"/>
                </a:cubicBezTo>
                <a:lnTo>
                  <a:pt x="403" y="242"/>
                </a:lnTo>
                <a:cubicBezTo>
                  <a:pt x="403" y="255"/>
                  <a:pt x="392" y="266"/>
                  <a:pt x="379" y="26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1" name="Freeform 461">
            <a:extLst>
              <a:ext uri="{FF2B5EF4-FFF2-40B4-BE49-F238E27FC236}">
                <a16:creationId xmlns:a16="http://schemas.microsoft.com/office/drawing/2014/main" id="{6FADAAD8-D3A4-6FBA-02C7-D855EC84FCDD}"/>
              </a:ext>
            </a:extLst>
          </xdr:cNvPr>
          <xdr:cNvSpPr>
            <a:spLocks/>
          </xdr:cNvSpPr>
        </xdr:nvSpPr>
        <xdr:spPr bwMode="auto">
          <a:xfrm>
            <a:off x="6753226" y="2547938"/>
            <a:ext cx="153988" cy="61913"/>
          </a:xfrm>
          <a:custGeom>
            <a:avLst/>
            <a:gdLst>
              <a:gd name="T0" fmla="*/ 162 w 169"/>
              <a:gd name="T1" fmla="*/ 69 h 69"/>
              <a:gd name="T2" fmla="*/ 155 w 169"/>
              <a:gd name="T3" fmla="*/ 62 h 69"/>
              <a:gd name="T4" fmla="*/ 155 w 169"/>
              <a:gd name="T5" fmla="*/ 24 h 69"/>
              <a:gd name="T6" fmla="*/ 145 w 169"/>
              <a:gd name="T7" fmla="*/ 15 h 69"/>
              <a:gd name="T8" fmla="*/ 24 w 169"/>
              <a:gd name="T9" fmla="*/ 15 h 69"/>
              <a:gd name="T10" fmla="*/ 15 w 169"/>
              <a:gd name="T11" fmla="*/ 24 h 69"/>
              <a:gd name="T12" fmla="*/ 15 w 169"/>
              <a:gd name="T13" fmla="*/ 62 h 69"/>
              <a:gd name="T14" fmla="*/ 7 w 169"/>
              <a:gd name="T15" fmla="*/ 69 h 69"/>
              <a:gd name="T16" fmla="*/ 0 w 169"/>
              <a:gd name="T17" fmla="*/ 62 h 69"/>
              <a:gd name="T18" fmla="*/ 0 w 169"/>
              <a:gd name="T19" fmla="*/ 24 h 69"/>
              <a:gd name="T20" fmla="*/ 24 w 169"/>
              <a:gd name="T21" fmla="*/ 0 h 69"/>
              <a:gd name="T22" fmla="*/ 145 w 169"/>
              <a:gd name="T23" fmla="*/ 0 h 69"/>
              <a:gd name="T24" fmla="*/ 169 w 169"/>
              <a:gd name="T25" fmla="*/ 24 h 69"/>
              <a:gd name="T26" fmla="*/ 169 w 169"/>
              <a:gd name="T27" fmla="*/ 62 h 69"/>
              <a:gd name="T28" fmla="*/ 162 w 169"/>
              <a:gd name="T29" fmla="*/ 69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9" h="69">
                <a:moveTo>
                  <a:pt x="162" y="69"/>
                </a:moveTo>
                <a:cubicBezTo>
                  <a:pt x="158" y="69"/>
                  <a:pt x="155" y="66"/>
                  <a:pt x="155" y="62"/>
                </a:cubicBezTo>
                <a:lnTo>
                  <a:pt x="155" y="24"/>
                </a:lnTo>
                <a:cubicBezTo>
                  <a:pt x="155" y="19"/>
                  <a:pt x="151" y="15"/>
                  <a:pt x="145" y="15"/>
                </a:cubicBezTo>
                <a:lnTo>
                  <a:pt x="24" y="15"/>
                </a:lnTo>
                <a:cubicBezTo>
                  <a:pt x="19" y="15"/>
                  <a:pt x="15" y="19"/>
                  <a:pt x="15" y="24"/>
                </a:cubicBezTo>
                <a:lnTo>
                  <a:pt x="15" y="62"/>
                </a:lnTo>
                <a:cubicBezTo>
                  <a:pt x="15" y="66"/>
                  <a:pt x="11" y="69"/>
                  <a:pt x="7" y="69"/>
                </a:cubicBezTo>
                <a:cubicBezTo>
                  <a:pt x="3" y="69"/>
                  <a:pt x="0" y="66"/>
                  <a:pt x="0" y="62"/>
                </a:cubicBezTo>
                <a:lnTo>
                  <a:pt x="0" y="24"/>
                </a:lnTo>
                <a:cubicBezTo>
                  <a:pt x="0" y="11"/>
                  <a:pt x="11" y="0"/>
                  <a:pt x="24" y="0"/>
                </a:cubicBezTo>
                <a:lnTo>
                  <a:pt x="145" y="0"/>
                </a:lnTo>
                <a:cubicBezTo>
                  <a:pt x="159" y="0"/>
                  <a:pt x="169" y="11"/>
                  <a:pt x="169" y="24"/>
                </a:cubicBezTo>
                <a:lnTo>
                  <a:pt x="169" y="62"/>
                </a:lnTo>
                <a:cubicBezTo>
                  <a:pt x="169" y="66"/>
                  <a:pt x="166" y="69"/>
                  <a:pt x="162" y="69"/>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2" name="Freeform 462">
            <a:extLst>
              <a:ext uri="{FF2B5EF4-FFF2-40B4-BE49-F238E27FC236}">
                <a16:creationId xmlns:a16="http://schemas.microsoft.com/office/drawing/2014/main" id="{495BDC31-1E1F-765F-C384-3FEC83BBDFFF}"/>
              </a:ext>
            </a:extLst>
          </xdr:cNvPr>
          <xdr:cNvSpPr>
            <a:spLocks/>
          </xdr:cNvSpPr>
        </xdr:nvSpPr>
        <xdr:spPr bwMode="auto">
          <a:xfrm>
            <a:off x="6710364" y="2670175"/>
            <a:ext cx="73025" cy="96838"/>
          </a:xfrm>
          <a:custGeom>
            <a:avLst/>
            <a:gdLst>
              <a:gd name="T0" fmla="*/ 50 w 80"/>
              <a:gd name="T1" fmla="*/ 107 h 107"/>
              <a:gd name="T2" fmla="*/ 30 w 80"/>
              <a:gd name="T3" fmla="*/ 107 h 107"/>
              <a:gd name="T4" fmla="*/ 0 w 80"/>
              <a:gd name="T5" fmla="*/ 77 h 107"/>
              <a:gd name="T6" fmla="*/ 7 w 80"/>
              <a:gd name="T7" fmla="*/ 69 h 107"/>
              <a:gd name="T8" fmla="*/ 15 w 80"/>
              <a:gd name="T9" fmla="*/ 77 h 107"/>
              <a:gd name="T10" fmla="*/ 30 w 80"/>
              <a:gd name="T11" fmla="*/ 92 h 107"/>
              <a:gd name="T12" fmla="*/ 50 w 80"/>
              <a:gd name="T13" fmla="*/ 92 h 107"/>
              <a:gd name="T14" fmla="*/ 65 w 80"/>
              <a:gd name="T15" fmla="*/ 77 h 107"/>
              <a:gd name="T16" fmla="*/ 50 w 80"/>
              <a:gd name="T17" fmla="*/ 61 h 107"/>
              <a:gd name="T18" fmla="*/ 30 w 80"/>
              <a:gd name="T19" fmla="*/ 61 h 107"/>
              <a:gd name="T20" fmla="*/ 0 w 80"/>
              <a:gd name="T21" fmla="*/ 31 h 107"/>
              <a:gd name="T22" fmla="*/ 30 w 80"/>
              <a:gd name="T23" fmla="*/ 0 h 107"/>
              <a:gd name="T24" fmla="*/ 50 w 80"/>
              <a:gd name="T25" fmla="*/ 0 h 107"/>
              <a:gd name="T26" fmla="*/ 80 w 80"/>
              <a:gd name="T27" fmla="*/ 31 h 107"/>
              <a:gd name="T28" fmla="*/ 73 w 80"/>
              <a:gd name="T29" fmla="*/ 38 h 107"/>
              <a:gd name="T30" fmla="*/ 65 w 80"/>
              <a:gd name="T31" fmla="*/ 31 h 107"/>
              <a:gd name="T32" fmla="*/ 50 w 80"/>
              <a:gd name="T33" fmla="*/ 15 h 107"/>
              <a:gd name="T34" fmla="*/ 30 w 80"/>
              <a:gd name="T35" fmla="*/ 15 h 107"/>
              <a:gd name="T36" fmla="*/ 15 w 80"/>
              <a:gd name="T37" fmla="*/ 31 h 107"/>
              <a:gd name="T38" fmla="*/ 30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0" y="107"/>
                </a:lnTo>
                <a:cubicBezTo>
                  <a:pt x="14" y="107"/>
                  <a:pt x="0" y="93"/>
                  <a:pt x="0" y="77"/>
                </a:cubicBezTo>
                <a:cubicBezTo>
                  <a:pt x="0" y="73"/>
                  <a:pt x="3" y="69"/>
                  <a:pt x="7" y="69"/>
                </a:cubicBezTo>
                <a:cubicBezTo>
                  <a:pt x="11" y="69"/>
                  <a:pt x="15" y="73"/>
                  <a:pt x="15" y="77"/>
                </a:cubicBezTo>
                <a:cubicBezTo>
                  <a:pt x="15" y="85"/>
                  <a:pt x="22" y="92"/>
                  <a:pt x="30" y="92"/>
                </a:cubicBezTo>
                <a:lnTo>
                  <a:pt x="50" y="92"/>
                </a:lnTo>
                <a:cubicBezTo>
                  <a:pt x="58" y="92"/>
                  <a:pt x="65" y="85"/>
                  <a:pt x="65" y="77"/>
                </a:cubicBezTo>
                <a:cubicBezTo>
                  <a:pt x="65" y="68"/>
                  <a:pt x="58" y="61"/>
                  <a:pt x="50" y="61"/>
                </a:cubicBezTo>
                <a:lnTo>
                  <a:pt x="30" y="61"/>
                </a:lnTo>
                <a:cubicBezTo>
                  <a:pt x="14" y="61"/>
                  <a:pt x="0" y="47"/>
                  <a:pt x="0" y="31"/>
                </a:cubicBezTo>
                <a:cubicBezTo>
                  <a:pt x="0" y="14"/>
                  <a:pt x="14" y="0"/>
                  <a:pt x="30" y="0"/>
                </a:cubicBezTo>
                <a:lnTo>
                  <a:pt x="50" y="0"/>
                </a:lnTo>
                <a:cubicBezTo>
                  <a:pt x="66" y="0"/>
                  <a:pt x="80" y="14"/>
                  <a:pt x="80" y="31"/>
                </a:cubicBezTo>
                <a:cubicBezTo>
                  <a:pt x="80" y="35"/>
                  <a:pt x="77" y="38"/>
                  <a:pt x="73" y="38"/>
                </a:cubicBezTo>
                <a:cubicBezTo>
                  <a:pt x="69" y="38"/>
                  <a:pt x="65" y="35"/>
                  <a:pt x="65" y="31"/>
                </a:cubicBezTo>
                <a:cubicBezTo>
                  <a:pt x="65" y="22"/>
                  <a:pt x="58" y="15"/>
                  <a:pt x="50" y="15"/>
                </a:cubicBezTo>
                <a:lnTo>
                  <a:pt x="30" y="15"/>
                </a:lnTo>
                <a:cubicBezTo>
                  <a:pt x="22" y="15"/>
                  <a:pt x="15" y="22"/>
                  <a:pt x="15" y="31"/>
                </a:cubicBezTo>
                <a:cubicBezTo>
                  <a:pt x="15" y="39"/>
                  <a:pt x="22" y="46"/>
                  <a:pt x="30" y="46"/>
                </a:cubicBezTo>
                <a:lnTo>
                  <a:pt x="50" y="46"/>
                </a:lnTo>
                <a:cubicBezTo>
                  <a:pt x="66" y="46"/>
                  <a:pt x="80" y="60"/>
                  <a:pt x="80" y="77"/>
                </a:cubicBezTo>
                <a:cubicBezTo>
                  <a:pt x="80" y="93"/>
                  <a:pt x="66"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3" name="Freeform 463">
            <a:extLst>
              <a:ext uri="{FF2B5EF4-FFF2-40B4-BE49-F238E27FC236}">
                <a16:creationId xmlns:a16="http://schemas.microsoft.com/office/drawing/2014/main" id="{8798A3E5-8E0A-4565-48CA-3C57F7C2DF43}"/>
              </a:ext>
            </a:extLst>
          </xdr:cNvPr>
          <xdr:cNvSpPr>
            <a:spLocks/>
          </xdr:cNvSpPr>
        </xdr:nvSpPr>
        <xdr:spPr bwMode="auto">
          <a:xfrm>
            <a:off x="6740526" y="2651125"/>
            <a:ext cx="12700" cy="31750"/>
          </a:xfrm>
          <a:custGeom>
            <a:avLst/>
            <a:gdLst>
              <a:gd name="T0" fmla="*/ 7 w 14"/>
              <a:gd name="T1" fmla="*/ 36 h 36"/>
              <a:gd name="T2" fmla="*/ 0 w 14"/>
              <a:gd name="T3" fmla="*/ 29 h 36"/>
              <a:gd name="T4" fmla="*/ 0 w 14"/>
              <a:gd name="T5" fmla="*/ 7 h 36"/>
              <a:gd name="T6" fmla="*/ 7 w 14"/>
              <a:gd name="T7" fmla="*/ 0 h 36"/>
              <a:gd name="T8" fmla="*/ 14 w 14"/>
              <a:gd name="T9" fmla="*/ 7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7"/>
                </a:lnTo>
                <a:cubicBezTo>
                  <a:pt x="0" y="3"/>
                  <a:pt x="3" y="0"/>
                  <a:pt x="7" y="0"/>
                </a:cubicBezTo>
                <a:cubicBezTo>
                  <a:pt x="11" y="0"/>
                  <a:pt x="14" y="3"/>
                  <a:pt x="14" y="7"/>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4" name="Freeform 464">
            <a:extLst>
              <a:ext uri="{FF2B5EF4-FFF2-40B4-BE49-F238E27FC236}">
                <a16:creationId xmlns:a16="http://schemas.microsoft.com/office/drawing/2014/main" id="{2B34B1DF-86F3-CEB0-E2B9-48E20575EAED}"/>
              </a:ext>
            </a:extLst>
          </xdr:cNvPr>
          <xdr:cNvSpPr>
            <a:spLocks/>
          </xdr:cNvSpPr>
        </xdr:nvSpPr>
        <xdr:spPr bwMode="auto">
          <a:xfrm>
            <a:off x="6740526" y="2754313"/>
            <a:ext cx="12700" cy="31750"/>
          </a:xfrm>
          <a:custGeom>
            <a:avLst/>
            <a:gdLst>
              <a:gd name="T0" fmla="*/ 7 w 14"/>
              <a:gd name="T1" fmla="*/ 36 h 36"/>
              <a:gd name="T2" fmla="*/ 0 w 14"/>
              <a:gd name="T3" fmla="*/ 29 h 36"/>
              <a:gd name="T4" fmla="*/ 0 w 14"/>
              <a:gd name="T5" fmla="*/ 8 h 36"/>
              <a:gd name="T6" fmla="*/ 7 w 14"/>
              <a:gd name="T7" fmla="*/ 0 h 36"/>
              <a:gd name="T8" fmla="*/ 14 w 14"/>
              <a:gd name="T9" fmla="*/ 8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8"/>
                </a:lnTo>
                <a:cubicBezTo>
                  <a:pt x="0" y="4"/>
                  <a:pt x="3" y="0"/>
                  <a:pt x="7" y="0"/>
                </a:cubicBezTo>
                <a:cubicBezTo>
                  <a:pt x="11" y="0"/>
                  <a:pt x="14" y="4"/>
                  <a:pt x="14" y="8"/>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5" name="Freeform 465">
            <a:extLst>
              <a:ext uri="{FF2B5EF4-FFF2-40B4-BE49-F238E27FC236}">
                <a16:creationId xmlns:a16="http://schemas.microsoft.com/office/drawing/2014/main" id="{6317DBED-5DA4-FF39-799A-BCC7B0F2CD5D}"/>
              </a:ext>
            </a:extLst>
          </xdr:cNvPr>
          <xdr:cNvSpPr>
            <a:spLocks/>
          </xdr:cNvSpPr>
        </xdr:nvSpPr>
        <xdr:spPr bwMode="auto">
          <a:xfrm>
            <a:off x="6794501" y="2670175"/>
            <a:ext cx="73025" cy="96838"/>
          </a:xfrm>
          <a:custGeom>
            <a:avLst/>
            <a:gdLst>
              <a:gd name="T0" fmla="*/ 49 w 80"/>
              <a:gd name="T1" fmla="*/ 107 h 107"/>
              <a:gd name="T2" fmla="*/ 30 w 80"/>
              <a:gd name="T3" fmla="*/ 107 h 107"/>
              <a:gd name="T4" fmla="*/ 0 w 80"/>
              <a:gd name="T5" fmla="*/ 77 h 107"/>
              <a:gd name="T6" fmla="*/ 7 w 80"/>
              <a:gd name="T7" fmla="*/ 69 h 107"/>
              <a:gd name="T8" fmla="*/ 14 w 80"/>
              <a:gd name="T9" fmla="*/ 77 h 107"/>
              <a:gd name="T10" fmla="*/ 30 w 80"/>
              <a:gd name="T11" fmla="*/ 92 h 107"/>
              <a:gd name="T12" fmla="*/ 49 w 80"/>
              <a:gd name="T13" fmla="*/ 92 h 107"/>
              <a:gd name="T14" fmla="*/ 65 w 80"/>
              <a:gd name="T15" fmla="*/ 77 h 107"/>
              <a:gd name="T16" fmla="*/ 49 w 80"/>
              <a:gd name="T17" fmla="*/ 61 h 107"/>
              <a:gd name="T18" fmla="*/ 30 w 80"/>
              <a:gd name="T19" fmla="*/ 61 h 107"/>
              <a:gd name="T20" fmla="*/ 0 w 80"/>
              <a:gd name="T21" fmla="*/ 31 h 107"/>
              <a:gd name="T22" fmla="*/ 30 w 80"/>
              <a:gd name="T23" fmla="*/ 0 h 107"/>
              <a:gd name="T24" fmla="*/ 49 w 80"/>
              <a:gd name="T25" fmla="*/ 0 h 107"/>
              <a:gd name="T26" fmla="*/ 80 w 80"/>
              <a:gd name="T27" fmla="*/ 31 h 107"/>
              <a:gd name="T28" fmla="*/ 72 w 80"/>
              <a:gd name="T29" fmla="*/ 38 h 107"/>
              <a:gd name="T30" fmla="*/ 65 w 80"/>
              <a:gd name="T31" fmla="*/ 31 h 107"/>
              <a:gd name="T32" fmla="*/ 49 w 80"/>
              <a:gd name="T33" fmla="*/ 15 h 107"/>
              <a:gd name="T34" fmla="*/ 30 w 80"/>
              <a:gd name="T35" fmla="*/ 15 h 107"/>
              <a:gd name="T36" fmla="*/ 14 w 80"/>
              <a:gd name="T37" fmla="*/ 31 h 107"/>
              <a:gd name="T38" fmla="*/ 30 w 80"/>
              <a:gd name="T39" fmla="*/ 46 h 107"/>
              <a:gd name="T40" fmla="*/ 49 w 80"/>
              <a:gd name="T41" fmla="*/ 46 h 107"/>
              <a:gd name="T42" fmla="*/ 80 w 80"/>
              <a:gd name="T43" fmla="*/ 77 h 107"/>
              <a:gd name="T44" fmla="*/ 49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49" y="107"/>
                </a:moveTo>
                <a:lnTo>
                  <a:pt x="30" y="107"/>
                </a:lnTo>
                <a:cubicBezTo>
                  <a:pt x="13" y="107"/>
                  <a:pt x="0" y="93"/>
                  <a:pt x="0" y="77"/>
                </a:cubicBezTo>
                <a:cubicBezTo>
                  <a:pt x="0" y="73"/>
                  <a:pt x="3" y="69"/>
                  <a:pt x="7" y="69"/>
                </a:cubicBezTo>
                <a:cubicBezTo>
                  <a:pt x="11" y="69"/>
                  <a:pt x="14" y="73"/>
                  <a:pt x="14" y="77"/>
                </a:cubicBezTo>
                <a:cubicBezTo>
                  <a:pt x="14" y="85"/>
                  <a:pt x="21" y="92"/>
                  <a:pt x="30" y="92"/>
                </a:cubicBezTo>
                <a:lnTo>
                  <a:pt x="49" y="92"/>
                </a:lnTo>
                <a:cubicBezTo>
                  <a:pt x="58" y="92"/>
                  <a:pt x="65" y="85"/>
                  <a:pt x="65" y="77"/>
                </a:cubicBezTo>
                <a:cubicBezTo>
                  <a:pt x="65" y="68"/>
                  <a:pt x="58" y="61"/>
                  <a:pt x="49" y="61"/>
                </a:cubicBezTo>
                <a:lnTo>
                  <a:pt x="30" y="61"/>
                </a:lnTo>
                <a:cubicBezTo>
                  <a:pt x="13" y="61"/>
                  <a:pt x="0" y="47"/>
                  <a:pt x="0" y="31"/>
                </a:cubicBezTo>
                <a:cubicBezTo>
                  <a:pt x="0" y="14"/>
                  <a:pt x="13" y="0"/>
                  <a:pt x="30" y="0"/>
                </a:cubicBezTo>
                <a:lnTo>
                  <a:pt x="49" y="0"/>
                </a:lnTo>
                <a:cubicBezTo>
                  <a:pt x="66" y="0"/>
                  <a:pt x="80" y="14"/>
                  <a:pt x="80" y="31"/>
                </a:cubicBezTo>
                <a:cubicBezTo>
                  <a:pt x="80" y="35"/>
                  <a:pt x="76" y="38"/>
                  <a:pt x="72" y="38"/>
                </a:cubicBezTo>
                <a:cubicBezTo>
                  <a:pt x="68" y="38"/>
                  <a:pt x="65" y="35"/>
                  <a:pt x="65" y="31"/>
                </a:cubicBezTo>
                <a:cubicBezTo>
                  <a:pt x="65" y="22"/>
                  <a:pt x="58" y="15"/>
                  <a:pt x="49" y="15"/>
                </a:cubicBezTo>
                <a:lnTo>
                  <a:pt x="30" y="15"/>
                </a:lnTo>
                <a:cubicBezTo>
                  <a:pt x="21" y="15"/>
                  <a:pt x="14" y="22"/>
                  <a:pt x="14" y="31"/>
                </a:cubicBezTo>
                <a:cubicBezTo>
                  <a:pt x="14" y="39"/>
                  <a:pt x="21" y="46"/>
                  <a:pt x="30" y="46"/>
                </a:cubicBezTo>
                <a:lnTo>
                  <a:pt x="49" y="46"/>
                </a:lnTo>
                <a:cubicBezTo>
                  <a:pt x="66" y="46"/>
                  <a:pt x="80" y="60"/>
                  <a:pt x="80" y="77"/>
                </a:cubicBezTo>
                <a:cubicBezTo>
                  <a:pt x="80" y="93"/>
                  <a:pt x="66" y="107"/>
                  <a:pt x="49"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6" name="Freeform 466">
            <a:extLst>
              <a:ext uri="{FF2B5EF4-FFF2-40B4-BE49-F238E27FC236}">
                <a16:creationId xmlns:a16="http://schemas.microsoft.com/office/drawing/2014/main" id="{2B494FB0-BD6A-995D-C01D-F7006273AA4D}"/>
              </a:ext>
            </a:extLst>
          </xdr:cNvPr>
          <xdr:cNvSpPr>
            <a:spLocks/>
          </xdr:cNvSpPr>
        </xdr:nvSpPr>
        <xdr:spPr bwMode="auto">
          <a:xfrm>
            <a:off x="6823076" y="2651125"/>
            <a:ext cx="14288" cy="31750"/>
          </a:xfrm>
          <a:custGeom>
            <a:avLst/>
            <a:gdLst>
              <a:gd name="T0" fmla="*/ 8 w 15"/>
              <a:gd name="T1" fmla="*/ 36 h 36"/>
              <a:gd name="T2" fmla="*/ 0 w 15"/>
              <a:gd name="T3" fmla="*/ 29 h 36"/>
              <a:gd name="T4" fmla="*/ 0 w 15"/>
              <a:gd name="T5" fmla="*/ 7 h 36"/>
              <a:gd name="T6" fmla="*/ 8 w 15"/>
              <a:gd name="T7" fmla="*/ 0 h 36"/>
              <a:gd name="T8" fmla="*/ 15 w 15"/>
              <a:gd name="T9" fmla="*/ 7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7"/>
                </a:lnTo>
                <a:cubicBezTo>
                  <a:pt x="0" y="3"/>
                  <a:pt x="4" y="0"/>
                  <a:pt x="8" y="0"/>
                </a:cubicBezTo>
                <a:cubicBezTo>
                  <a:pt x="12" y="0"/>
                  <a:pt x="15" y="3"/>
                  <a:pt x="15" y="7"/>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7" name="Freeform 467">
            <a:extLst>
              <a:ext uri="{FF2B5EF4-FFF2-40B4-BE49-F238E27FC236}">
                <a16:creationId xmlns:a16="http://schemas.microsoft.com/office/drawing/2014/main" id="{9E24CCE0-8C28-BD7F-C6EE-D7B6B06D1F37}"/>
              </a:ext>
            </a:extLst>
          </xdr:cNvPr>
          <xdr:cNvSpPr>
            <a:spLocks/>
          </xdr:cNvSpPr>
        </xdr:nvSpPr>
        <xdr:spPr bwMode="auto">
          <a:xfrm>
            <a:off x="6823076" y="2754313"/>
            <a:ext cx="14288" cy="31750"/>
          </a:xfrm>
          <a:custGeom>
            <a:avLst/>
            <a:gdLst>
              <a:gd name="T0" fmla="*/ 8 w 15"/>
              <a:gd name="T1" fmla="*/ 36 h 36"/>
              <a:gd name="T2" fmla="*/ 0 w 15"/>
              <a:gd name="T3" fmla="*/ 29 h 36"/>
              <a:gd name="T4" fmla="*/ 0 w 15"/>
              <a:gd name="T5" fmla="*/ 8 h 36"/>
              <a:gd name="T6" fmla="*/ 8 w 15"/>
              <a:gd name="T7" fmla="*/ 0 h 36"/>
              <a:gd name="T8" fmla="*/ 15 w 15"/>
              <a:gd name="T9" fmla="*/ 8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8"/>
                </a:lnTo>
                <a:cubicBezTo>
                  <a:pt x="0" y="4"/>
                  <a:pt x="4" y="0"/>
                  <a:pt x="8" y="0"/>
                </a:cubicBezTo>
                <a:cubicBezTo>
                  <a:pt x="12" y="0"/>
                  <a:pt x="15" y="4"/>
                  <a:pt x="15" y="8"/>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8" name="Freeform 468">
            <a:extLst>
              <a:ext uri="{FF2B5EF4-FFF2-40B4-BE49-F238E27FC236}">
                <a16:creationId xmlns:a16="http://schemas.microsoft.com/office/drawing/2014/main" id="{CC5FECC4-3196-5D2B-E31C-D955D5E60103}"/>
              </a:ext>
            </a:extLst>
          </xdr:cNvPr>
          <xdr:cNvSpPr>
            <a:spLocks/>
          </xdr:cNvSpPr>
        </xdr:nvSpPr>
        <xdr:spPr bwMode="auto">
          <a:xfrm>
            <a:off x="6877051" y="2670175"/>
            <a:ext cx="73025" cy="96838"/>
          </a:xfrm>
          <a:custGeom>
            <a:avLst/>
            <a:gdLst>
              <a:gd name="T0" fmla="*/ 50 w 80"/>
              <a:gd name="T1" fmla="*/ 107 h 107"/>
              <a:gd name="T2" fmla="*/ 31 w 80"/>
              <a:gd name="T3" fmla="*/ 107 h 107"/>
              <a:gd name="T4" fmla="*/ 0 w 80"/>
              <a:gd name="T5" fmla="*/ 77 h 107"/>
              <a:gd name="T6" fmla="*/ 8 w 80"/>
              <a:gd name="T7" fmla="*/ 69 h 107"/>
              <a:gd name="T8" fmla="*/ 15 w 80"/>
              <a:gd name="T9" fmla="*/ 77 h 107"/>
              <a:gd name="T10" fmla="*/ 31 w 80"/>
              <a:gd name="T11" fmla="*/ 92 h 107"/>
              <a:gd name="T12" fmla="*/ 50 w 80"/>
              <a:gd name="T13" fmla="*/ 92 h 107"/>
              <a:gd name="T14" fmla="*/ 66 w 80"/>
              <a:gd name="T15" fmla="*/ 77 h 107"/>
              <a:gd name="T16" fmla="*/ 50 w 80"/>
              <a:gd name="T17" fmla="*/ 61 h 107"/>
              <a:gd name="T18" fmla="*/ 31 w 80"/>
              <a:gd name="T19" fmla="*/ 61 h 107"/>
              <a:gd name="T20" fmla="*/ 0 w 80"/>
              <a:gd name="T21" fmla="*/ 31 h 107"/>
              <a:gd name="T22" fmla="*/ 31 w 80"/>
              <a:gd name="T23" fmla="*/ 0 h 107"/>
              <a:gd name="T24" fmla="*/ 50 w 80"/>
              <a:gd name="T25" fmla="*/ 0 h 107"/>
              <a:gd name="T26" fmla="*/ 80 w 80"/>
              <a:gd name="T27" fmla="*/ 31 h 107"/>
              <a:gd name="T28" fmla="*/ 73 w 80"/>
              <a:gd name="T29" fmla="*/ 38 h 107"/>
              <a:gd name="T30" fmla="*/ 66 w 80"/>
              <a:gd name="T31" fmla="*/ 31 h 107"/>
              <a:gd name="T32" fmla="*/ 50 w 80"/>
              <a:gd name="T33" fmla="*/ 15 h 107"/>
              <a:gd name="T34" fmla="*/ 31 w 80"/>
              <a:gd name="T35" fmla="*/ 15 h 107"/>
              <a:gd name="T36" fmla="*/ 15 w 80"/>
              <a:gd name="T37" fmla="*/ 31 h 107"/>
              <a:gd name="T38" fmla="*/ 31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1" y="107"/>
                </a:lnTo>
                <a:cubicBezTo>
                  <a:pt x="14" y="107"/>
                  <a:pt x="0" y="93"/>
                  <a:pt x="0" y="77"/>
                </a:cubicBezTo>
                <a:cubicBezTo>
                  <a:pt x="0" y="73"/>
                  <a:pt x="4" y="69"/>
                  <a:pt x="8" y="69"/>
                </a:cubicBezTo>
                <a:cubicBezTo>
                  <a:pt x="12" y="69"/>
                  <a:pt x="15" y="73"/>
                  <a:pt x="15" y="77"/>
                </a:cubicBezTo>
                <a:cubicBezTo>
                  <a:pt x="15" y="85"/>
                  <a:pt x="22" y="92"/>
                  <a:pt x="31" y="92"/>
                </a:cubicBezTo>
                <a:lnTo>
                  <a:pt x="50" y="92"/>
                </a:lnTo>
                <a:cubicBezTo>
                  <a:pt x="59" y="92"/>
                  <a:pt x="66" y="85"/>
                  <a:pt x="66" y="77"/>
                </a:cubicBezTo>
                <a:cubicBezTo>
                  <a:pt x="66" y="68"/>
                  <a:pt x="59" y="61"/>
                  <a:pt x="50" y="61"/>
                </a:cubicBezTo>
                <a:lnTo>
                  <a:pt x="31" y="61"/>
                </a:lnTo>
                <a:cubicBezTo>
                  <a:pt x="14" y="61"/>
                  <a:pt x="0" y="47"/>
                  <a:pt x="0" y="31"/>
                </a:cubicBezTo>
                <a:cubicBezTo>
                  <a:pt x="0" y="14"/>
                  <a:pt x="14" y="0"/>
                  <a:pt x="31" y="0"/>
                </a:cubicBezTo>
                <a:lnTo>
                  <a:pt x="50" y="0"/>
                </a:lnTo>
                <a:cubicBezTo>
                  <a:pt x="67" y="0"/>
                  <a:pt x="80" y="14"/>
                  <a:pt x="80" y="31"/>
                </a:cubicBezTo>
                <a:cubicBezTo>
                  <a:pt x="80" y="35"/>
                  <a:pt x="77" y="38"/>
                  <a:pt x="73" y="38"/>
                </a:cubicBezTo>
                <a:cubicBezTo>
                  <a:pt x="69" y="38"/>
                  <a:pt x="66" y="35"/>
                  <a:pt x="66" y="31"/>
                </a:cubicBezTo>
                <a:cubicBezTo>
                  <a:pt x="66" y="22"/>
                  <a:pt x="59" y="15"/>
                  <a:pt x="50" y="15"/>
                </a:cubicBezTo>
                <a:lnTo>
                  <a:pt x="31" y="15"/>
                </a:lnTo>
                <a:cubicBezTo>
                  <a:pt x="22" y="15"/>
                  <a:pt x="15" y="22"/>
                  <a:pt x="15" y="31"/>
                </a:cubicBezTo>
                <a:cubicBezTo>
                  <a:pt x="15" y="39"/>
                  <a:pt x="22" y="46"/>
                  <a:pt x="31" y="46"/>
                </a:cubicBezTo>
                <a:lnTo>
                  <a:pt x="50" y="46"/>
                </a:lnTo>
                <a:cubicBezTo>
                  <a:pt x="67" y="46"/>
                  <a:pt x="80" y="60"/>
                  <a:pt x="80" y="77"/>
                </a:cubicBezTo>
                <a:cubicBezTo>
                  <a:pt x="80" y="93"/>
                  <a:pt x="67"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9" name="Freeform 469">
            <a:extLst>
              <a:ext uri="{FF2B5EF4-FFF2-40B4-BE49-F238E27FC236}">
                <a16:creationId xmlns:a16="http://schemas.microsoft.com/office/drawing/2014/main" id="{CD2C9CD5-FEDB-4CC0-A6C3-9611B84B4D56}"/>
              </a:ext>
            </a:extLst>
          </xdr:cNvPr>
          <xdr:cNvSpPr>
            <a:spLocks/>
          </xdr:cNvSpPr>
        </xdr:nvSpPr>
        <xdr:spPr bwMode="auto">
          <a:xfrm>
            <a:off x="6907214" y="2651125"/>
            <a:ext cx="14288" cy="31750"/>
          </a:xfrm>
          <a:custGeom>
            <a:avLst/>
            <a:gdLst>
              <a:gd name="T0" fmla="*/ 7 w 15"/>
              <a:gd name="T1" fmla="*/ 36 h 36"/>
              <a:gd name="T2" fmla="*/ 0 w 15"/>
              <a:gd name="T3" fmla="*/ 29 h 36"/>
              <a:gd name="T4" fmla="*/ 0 w 15"/>
              <a:gd name="T5" fmla="*/ 7 h 36"/>
              <a:gd name="T6" fmla="*/ 7 w 15"/>
              <a:gd name="T7" fmla="*/ 0 h 36"/>
              <a:gd name="T8" fmla="*/ 15 w 15"/>
              <a:gd name="T9" fmla="*/ 7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7"/>
                </a:lnTo>
                <a:cubicBezTo>
                  <a:pt x="0" y="3"/>
                  <a:pt x="3" y="0"/>
                  <a:pt x="7" y="0"/>
                </a:cubicBezTo>
                <a:cubicBezTo>
                  <a:pt x="11" y="0"/>
                  <a:pt x="15" y="3"/>
                  <a:pt x="15" y="7"/>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0" name="Freeform 470">
            <a:extLst>
              <a:ext uri="{FF2B5EF4-FFF2-40B4-BE49-F238E27FC236}">
                <a16:creationId xmlns:a16="http://schemas.microsoft.com/office/drawing/2014/main" id="{22E049B2-AD54-AA6A-989D-98ED8FBBFBCF}"/>
              </a:ext>
            </a:extLst>
          </xdr:cNvPr>
          <xdr:cNvSpPr>
            <a:spLocks/>
          </xdr:cNvSpPr>
        </xdr:nvSpPr>
        <xdr:spPr bwMode="auto">
          <a:xfrm>
            <a:off x="6907214" y="2754313"/>
            <a:ext cx="14288" cy="31750"/>
          </a:xfrm>
          <a:custGeom>
            <a:avLst/>
            <a:gdLst>
              <a:gd name="T0" fmla="*/ 7 w 15"/>
              <a:gd name="T1" fmla="*/ 36 h 36"/>
              <a:gd name="T2" fmla="*/ 0 w 15"/>
              <a:gd name="T3" fmla="*/ 29 h 36"/>
              <a:gd name="T4" fmla="*/ 0 w 15"/>
              <a:gd name="T5" fmla="*/ 8 h 36"/>
              <a:gd name="T6" fmla="*/ 7 w 15"/>
              <a:gd name="T7" fmla="*/ 0 h 36"/>
              <a:gd name="T8" fmla="*/ 15 w 15"/>
              <a:gd name="T9" fmla="*/ 8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8"/>
                </a:lnTo>
                <a:cubicBezTo>
                  <a:pt x="0" y="4"/>
                  <a:pt x="3" y="0"/>
                  <a:pt x="7" y="0"/>
                </a:cubicBezTo>
                <a:cubicBezTo>
                  <a:pt x="11" y="0"/>
                  <a:pt x="15" y="4"/>
                  <a:pt x="15" y="8"/>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95250</xdr:colOff>
      <xdr:row>102</xdr:row>
      <xdr:rowOff>123826</xdr:rowOff>
    </xdr:from>
    <xdr:ext cx="872678" cy="542925"/>
    <xdr:grpSp>
      <xdr:nvGrpSpPr>
        <xdr:cNvPr id="211" name="Handshake13" descr="{&quot;Key&quot;:&quot;POWER_USER_SHAPE_ICON&quot;,&quot;Value&quot;:&quot;POWER_USER_SHAPE_ICON_STYLE_1&quot;}">
          <a:extLst>
            <a:ext uri="{FF2B5EF4-FFF2-40B4-BE49-F238E27FC236}">
              <a16:creationId xmlns:a16="http://schemas.microsoft.com/office/drawing/2014/main" id="{4E2AAD71-C470-8C4C-AA77-A37A77B4701D}"/>
            </a:ext>
          </a:extLst>
        </xdr:cNvPr>
        <xdr:cNvGrpSpPr>
          <a:grpSpLocks noChangeAspect="1"/>
        </xdr:cNvGrpSpPr>
      </xdr:nvGrpSpPr>
      <xdr:grpSpPr>
        <a:xfrm>
          <a:off x="2495550" y="26085801"/>
          <a:ext cx="872678" cy="542925"/>
          <a:chOff x="390525" y="744539"/>
          <a:chExt cx="415925" cy="258762"/>
        </a:xfrm>
        <a:solidFill>
          <a:schemeClr val="accent1"/>
        </a:solidFill>
      </xdr:grpSpPr>
      <xdr:sp macro="" textlink="">
        <xdr:nvSpPr>
          <xdr:cNvPr id="212" name="Freeform 549">
            <a:extLst>
              <a:ext uri="{FF2B5EF4-FFF2-40B4-BE49-F238E27FC236}">
                <a16:creationId xmlns:a16="http://schemas.microsoft.com/office/drawing/2014/main" id="{88A7F1B5-AA78-8B3B-1E5A-71BCE1F4AC3B}"/>
              </a:ext>
            </a:extLst>
          </xdr:cNvPr>
          <xdr:cNvSpPr>
            <a:spLocks/>
          </xdr:cNvSpPr>
        </xdr:nvSpPr>
        <xdr:spPr bwMode="auto">
          <a:xfrm>
            <a:off x="519112" y="760414"/>
            <a:ext cx="195263" cy="107950"/>
          </a:xfrm>
          <a:custGeom>
            <a:avLst/>
            <a:gdLst>
              <a:gd name="T0" fmla="*/ 226 w 321"/>
              <a:gd name="T1" fmla="*/ 176 h 176"/>
              <a:gd name="T2" fmla="*/ 199 w 321"/>
              <a:gd name="T3" fmla="*/ 173 h 176"/>
              <a:gd name="T4" fmla="*/ 149 w 321"/>
              <a:gd name="T5" fmla="*/ 141 h 176"/>
              <a:gd name="T6" fmla="*/ 109 w 321"/>
              <a:gd name="T7" fmla="*/ 124 h 176"/>
              <a:gd name="T8" fmla="*/ 26 w 321"/>
              <a:gd name="T9" fmla="*/ 115 h 176"/>
              <a:gd name="T10" fmla="*/ 0 w 321"/>
              <a:gd name="T11" fmla="*/ 62 h 176"/>
              <a:gd name="T12" fmla="*/ 0 w 321"/>
              <a:gd name="T13" fmla="*/ 54 h 176"/>
              <a:gd name="T14" fmla="*/ 8 w 321"/>
              <a:gd name="T15" fmla="*/ 54 h 176"/>
              <a:gd name="T16" fmla="*/ 143 w 321"/>
              <a:gd name="T17" fmla="*/ 17 h 176"/>
              <a:gd name="T18" fmla="*/ 258 w 321"/>
              <a:gd name="T19" fmla="*/ 33 h 176"/>
              <a:gd name="T20" fmla="*/ 262 w 321"/>
              <a:gd name="T21" fmla="*/ 36 h 176"/>
              <a:gd name="T22" fmla="*/ 280 w 321"/>
              <a:gd name="T23" fmla="*/ 40 h 176"/>
              <a:gd name="T24" fmla="*/ 315 w 321"/>
              <a:gd name="T25" fmla="*/ 26 h 176"/>
              <a:gd name="T26" fmla="*/ 321 w 321"/>
              <a:gd name="T27" fmla="*/ 41 h 176"/>
              <a:gd name="T28" fmla="*/ 287 w 321"/>
              <a:gd name="T29" fmla="*/ 55 h 176"/>
              <a:gd name="T30" fmla="*/ 250 w 321"/>
              <a:gd name="T31" fmla="*/ 48 h 176"/>
              <a:gd name="T32" fmla="*/ 247 w 321"/>
              <a:gd name="T33" fmla="*/ 45 h 176"/>
              <a:gd name="T34" fmla="*/ 150 w 321"/>
              <a:gd name="T35" fmla="*/ 32 h 176"/>
              <a:gd name="T36" fmla="*/ 18 w 321"/>
              <a:gd name="T37" fmla="*/ 70 h 176"/>
              <a:gd name="T38" fmla="*/ 36 w 321"/>
              <a:gd name="T39" fmla="*/ 102 h 176"/>
              <a:gd name="T40" fmla="*/ 105 w 321"/>
              <a:gd name="T41" fmla="*/ 107 h 176"/>
              <a:gd name="T42" fmla="*/ 165 w 321"/>
              <a:gd name="T43" fmla="*/ 134 h 176"/>
              <a:gd name="T44" fmla="*/ 202 w 321"/>
              <a:gd name="T45" fmla="*/ 157 h 176"/>
              <a:gd name="T46" fmla="*/ 275 w 321"/>
              <a:gd name="T47" fmla="*/ 145 h 176"/>
              <a:gd name="T48" fmla="*/ 287 w 321"/>
              <a:gd name="T49" fmla="*/ 157 h 176"/>
              <a:gd name="T50" fmla="*/ 226 w 321"/>
              <a:gd name="T51" fmla="*/ 176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21" h="176">
                <a:moveTo>
                  <a:pt x="226" y="176"/>
                </a:moveTo>
                <a:cubicBezTo>
                  <a:pt x="217" y="176"/>
                  <a:pt x="207" y="175"/>
                  <a:pt x="199" y="173"/>
                </a:cubicBezTo>
                <a:cubicBezTo>
                  <a:pt x="173" y="168"/>
                  <a:pt x="156" y="157"/>
                  <a:pt x="149" y="141"/>
                </a:cubicBezTo>
                <a:cubicBezTo>
                  <a:pt x="139" y="115"/>
                  <a:pt x="110" y="123"/>
                  <a:pt x="109" y="124"/>
                </a:cubicBezTo>
                <a:cubicBezTo>
                  <a:pt x="73" y="133"/>
                  <a:pt x="45" y="130"/>
                  <a:pt x="26" y="115"/>
                </a:cubicBezTo>
                <a:cubicBezTo>
                  <a:pt x="1" y="96"/>
                  <a:pt x="0" y="64"/>
                  <a:pt x="0" y="62"/>
                </a:cubicBezTo>
                <a:lnTo>
                  <a:pt x="0" y="54"/>
                </a:lnTo>
                <a:lnTo>
                  <a:pt x="8" y="54"/>
                </a:lnTo>
                <a:cubicBezTo>
                  <a:pt x="9" y="54"/>
                  <a:pt x="58" y="53"/>
                  <a:pt x="143" y="17"/>
                </a:cubicBezTo>
                <a:cubicBezTo>
                  <a:pt x="183" y="0"/>
                  <a:pt x="228" y="6"/>
                  <a:pt x="258" y="33"/>
                </a:cubicBezTo>
                <a:cubicBezTo>
                  <a:pt x="259" y="34"/>
                  <a:pt x="261" y="35"/>
                  <a:pt x="262" y="36"/>
                </a:cubicBezTo>
                <a:cubicBezTo>
                  <a:pt x="266" y="40"/>
                  <a:pt x="275" y="42"/>
                  <a:pt x="280" y="40"/>
                </a:cubicBezTo>
                <a:lnTo>
                  <a:pt x="315" y="26"/>
                </a:lnTo>
                <a:lnTo>
                  <a:pt x="321" y="41"/>
                </a:lnTo>
                <a:lnTo>
                  <a:pt x="287" y="55"/>
                </a:lnTo>
                <a:cubicBezTo>
                  <a:pt x="275" y="60"/>
                  <a:pt x="259" y="57"/>
                  <a:pt x="250" y="48"/>
                </a:cubicBezTo>
                <a:cubicBezTo>
                  <a:pt x="249" y="47"/>
                  <a:pt x="248" y="46"/>
                  <a:pt x="247" y="45"/>
                </a:cubicBezTo>
                <a:cubicBezTo>
                  <a:pt x="222" y="23"/>
                  <a:pt x="184" y="17"/>
                  <a:pt x="150" y="32"/>
                </a:cubicBezTo>
                <a:cubicBezTo>
                  <a:pt x="82" y="61"/>
                  <a:pt x="36" y="68"/>
                  <a:pt x="18" y="70"/>
                </a:cubicBezTo>
                <a:cubicBezTo>
                  <a:pt x="19" y="79"/>
                  <a:pt x="24" y="93"/>
                  <a:pt x="36" y="102"/>
                </a:cubicBezTo>
                <a:cubicBezTo>
                  <a:pt x="51" y="113"/>
                  <a:pt x="74" y="115"/>
                  <a:pt x="105" y="107"/>
                </a:cubicBezTo>
                <a:cubicBezTo>
                  <a:pt x="120" y="103"/>
                  <a:pt x="152" y="103"/>
                  <a:pt x="165" y="134"/>
                </a:cubicBezTo>
                <a:cubicBezTo>
                  <a:pt x="169" y="145"/>
                  <a:pt x="183" y="153"/>
                  <a:pt x="202" y="157"/>
                </a:cubicBezTo>
                <a:cubicBezTo>
                  <a:pt x="231" y="163"/>
                  <a:pt x="263" y="158"/>
                  <a:pt x="275" y="145"/>
                </a:cubicBezTo>
                <a:lnTo>
                  <a:pt x="287" y="157"/>
                </a:lnTo>
                <a:cubicBezTo>
                  <a:pt x="273" y="170"/>
                  <a:pt x="249" y="176"/>
                  <a:pt x="226" y="17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3" name="Freeform 550">
            <a:extLst>
              <a:ext uri="{FF2B5EF4-FFF2-40B4-BE49-F238E27FC236}">
                <a16:creationId xmlns:a16="http://schemas.microsoft.com/office/drawing/2014/main" id="{C8998672-5BFF-B194-2693-7D590AC84A0E}"/>
              </a:ext>
            </a:extLst>
          </xdr:cNvPr>
          <xdr:cNvSpPr>
            <a:spLocks/>
          </xdr:cNvSpPr>
        </xdr:nvSpPr>
        <xdr:spPr bwMode="auto">
          <a:xfrm>
            <a:off x="720725" y="869951"/>
            <a:ext cx="39688" cy="39688"/>
          </a:xfrm>
          <a:custGeom>
            <a:avLst/>
            <a:gdLst>
              <a:gd name="T0" fmla="*/ 16 w 65"/>
              <a:gd name="T1" fmla="*/ 64 h 64"/>
              <a:gd name="T2" fmla="*/ 0 w 65"/>
              <a:gd name="T3" fmla="*/ 61 h 64"/>
              <a:gd name="T4" fmla="*/ 59 w 65"/>
              <a:gd name="T5" fmla="*/ 0 h 64"/>
              <a:gd name="T6" fmla="*/ 65 w 65"/>
              <a:gd name="T7" fmla="*/ 16 h 64"/>
              <a:gd name="T8" fmla="*/ 16 w 65"/>
              <a:gd name="T9" fmla="*/ 64 h 64"/>
            </a:gdLst>
            <a:ahLst/>
            <a:cxnLst>
              <a:cxn ang="0">
                <a:pos x="T0" y="T1"/>
              </a:cxn>
              <a:cxn ang="0">
                <a:pos x="T2" y="T3"/>
              </a:cxn>
              <a:cxn ang="0">
                <a:pos x="T4" y="T5"/>
              </a:cxn>
              <a:cxn ang="0">
                <a:pos x="T6" y="T7"/>
              </a:cxn>
              <a:cxn ang="0">
                <a:pos x="T8" y="T9"/>
              </a:cxn>
            </a:cxnLst>
            <a:rect l="0" t="0" r="r" b="b"/>
            <a:pathLst>
              <a:path w="65" h="64">
                <a:moveTo>
                  <a:pt x="16" y="64"/>
                </a:moveTo>
                <a:lnTo>
                  <a:pt x="0" y="61"/>
                </a:lnTo>
                <a:cubicBezTo>
                  <a:pt x="7" y="18"/>
                  <a:pt x="57" y="1"/>
                  <a:pt x="59" y="0"/>
                </a:cubicBezTo>
                <a:lnTo>
                  <a:pt x="65" y="16"/>
                </a:lnTo>
                <a:cubicBezTo>
                  <a:pt x="64" y="16"/>
                  <a:pt x="22" y="31"/>
                  <a:pt x="16" y="6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4" name="Freeform 552">
            <a:extLst>
              <a:ext uri="{FF2B5EF4-FFF2-40B4-BE49-F238E27FC236}">
                <a16:creationId xmlns:a16="http://schemas.microsoft.com/office/drawing/2014/main" id="{183CA41E-36E9-3DC2-E4E8-2FB105CF6BF9}"/>
              </a:ext>
            </a:extLst>
          </xdr:cNvPr>
          <xdr:cNvSpPr>
            <a:spLocks/>
          </xdr:cNvSpPr>
        </xdr:nvSpPr>
        <xdr:spPr bwMode="auto">
          <a:xfrm>
            <a:off x="436562" y="869951"/>
            <a:ext cx="41275" cy="49213"/>
          </a:xfrm>
          <a:custGeom>
            <a:avLst/>
            <a:gdLst>
              <a:gd name="T0" fmla="*/ 59 w 68"/>
              <a:gd name="T1" fmla="*/ 80 h 80"/>
              <a:gd name="T2" fmla="*/ 36 w 68"/>
              <a:gd name="T3" fmla="*/ 46 h 80"/>
              <a:gd name="T4" fmla="*/ 0 w 68"/>
              <a:gd name="T5" fmla="*/ 16 h 80"/>
              <a:gd name="T6" fmla="*/ 6 w 68"/>
              <a:gd name="T7" fmla="*/ 0 h 80"/>
              <a:gd name="T8" fmla="*/ 51 w 68"/>
              <a:gd name="T9" fmla="*/ 40 h 80"/>
              <a:gd name="T10" fmla="*/ 68 w 68"/>
              <a:gd name="T11" fmla="*/ 66 h 80"/>
              <a:gd name="T12" fmla="*/ 59 w 68"/>
              <a:gd name="T13" fmla="*/ 80 h 80"/>
            </a:gdLst>
            <a:ahLst/>
            <a:cxnLst>
              <a:cxn ang="0">
                <a:pos x="T0" y="T1"/>
              </a:cxn>
              <a:cxn ang="0">
                <a:pos x="T2" y="T3"/>
              </a:cxn>
              <a:cxn ang="0">
                <a:pos x="T4" y="T5"/>
              </a:cxn>
              <a:cxn ang="0">
                <a:pos x="T6" y="T7"/>
              </a:cxn>
              <a:cxn ang="0">
                <a:pos x="T8" y="T9"/>
              </a:cxn>
              <a:cxn ang="0">
                <a:pos x="T10" y="T11"/>
              </a:cxn>
              <a:cxn ang="0">
                <a:pos x="T12" y="T13"/>
              </a:cxn>
            </a:cxnLst>
            <a:rect l="0" t="0" r="r" b="b"/>
            <a:pathLst>
              <a:path w="68" h="80">
                <a:moveTo>
                  <a:pt x="59" y="80"/>
                </a:moveTo>
                <a:cubicBezTo>
                  <a:pt x="58" y="79"/>
                  <a:pt x="46" y="71"/>
                  <a:pt x="36" y="46"/>
                </a:cubicBezTo>
                <a:cubicBezTo>
                  <a:pt x="28" y="26"/>
                  <a:pt x="1" y="16"/>
                  <a:pt x="0" y="16"/>
                </a:cubicBezTo>
                <a:lnTo>
                  <a:pt x="6" y="0"/>
                </a:lnTo>
                <a:cubicBezTo>
                  <a:pt x="8" y="1"/>
                  <a:pt x="41" y="13"/>
                  <a:pt x="51" y="40"/>
                </a:cubicBezTo>
                <a:cubicBezTo>
                  <a:pt x="59" y="60"/>
                  <a:pt x="68" y="66"/>
                  <a:pt x="68" y="66"/>
                </a:cubicBezTo>
                <a:lnTo>
                  <a:pt x="59" y="80"/>
                </a:ln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5" name="Freeform 553">
            <a:extLst>
              <a:ext uri="{FF2B5EF4-FFF2-40B4-BE49-F238E27FC236}">
                <a16:creationId xmlns:a16="http://schemas.microsoft.com/office/drawing/2014/main" id="{45C58446-8663-9B5E-F020-B1B540DCC173}"/>
              </a:ext>
            </a:extLst>
          </xdr:cNvPr>
          <xdr:cNvSpPr>
            <a:spLocks noEditPoints="1"/>
          </xdr:cNvSpPr>
        </xdr:nvSpPr>
        <xdr:spPr bwMode="auto">
          <a:xfrm>
            <a:off x="490537" y="904876"/>
            <a:ext cx="57150" cy="60325"/>
          </a:xfrm>
          <a:custGeom>
            <a:avLst/>
            <a:gdLst>
              <a:gd name="T0" fmla="*/ 57 w 96"/>
              <a:gd name="T1" fmla="*/ 21 h 97"/>
              <a:gd name="T2" fmla="*/ 54 w 96"/>
              <a:gd name="T3" fmla="*/ 21 h 97"/>
              <a:gd name="T4" fmla="*/ 42 w 96"/>
              <a:gd name="T5" fmla="*/ 28 h 97"/>
              <a:gd name="T6" fmla="*/ 25 w 96"/>
              <a:gd name="T7" fmla="*/ 52 h 97"/>
              <a:gd name="T8" fmla="*/ 29 w 96"/>
              <a:gd name="T9" fmla="*/ 77 h 97"/>
              <a:gd name="T10" fmla="*/ 54 w 96"/>
              <a:gd name="T11" fmla="*/ 73 h 97"/>
              <a:gd name="T12" fmla="*/ 71 w 96"/>
              <a:gd name="T13" fmla="*/ 49 h 97"/>
              <a:gd name="T14" fmla="*/ 67 w 96"/>
              <a:gd name="T15" fmla="*/ 24 h 97"/>
              <a:gd name="T16" fmla="*/ 57 w 96"/>
              <a:gd name="T17" fmla="*/ 21 h 97"/>
              <a:gd name="T18" fmla="*/ 39 w 96"/>
              <a:gd name="T19" fmla="*/ 97 h 97"/>
              <a:gd name="T20" fmla="*/ 19 w 96"/>
              <a:gd name="T21" fmla="*/ 91 h 97"/>
              <a:gd name="T22" fmla="*/ 11 w 96"/>
              <a:gd name="T23" fmla="*/ 43 h 97"/>
              <a:gd name="T24" fmla="*/ 28 w 96"/>
              <a:gd name="T25" fmla="*/ 19 h 97"/>
              <a:gd name="T26" fmla="*/ 77 w 96"/>
              <a:gd name="T27" fmla="*/ 11 h 97"/>
              <a:gd name="T28" fmla="*/ 85 w 96"/>
              <a:gd name="T29" fmla="*/ 59 h 97"/>
              <a:gd name="T30" fmla="*/ 68 w 96"/>
              <a:gd name="T31" fmla="*/ 83 h 97"/>
              <a:gd name="T32" fmla="*/ 39 w 96"/>
              <a:gd name="T33" fmla="*/ 97 h 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6" h="97">
                <a:moveTo>
                  <a:pt x="57" y="21"/>
                </a:moveTo>
                <a:cubicBezTo>
                  <a:pt x="56" y="21"/>
                  <a:pt x="55" y="21"/>
                  <a:pt x="54" y="21"/>
                </a:cubicBezTo>
                <a:cubicBezTo>
                  <a:pt x="49" y="22"/>
                  <a:pt x="45" y="25"/>
                  <a:pt x="42" y="28"/>
                </a:cubicBezTo>
                <a:lnTo>
                  <a:pt x="25" y="52"/>
                </a:lnTo>
                <a:cubicBezTo>
                  <a:pt x="19" y="60"/>
                  <a:pt x="21" y="72"/>
                  <a:pt x="29" y="77"/>
                </a:cubicBezTo>
                <a:cubicBezTo>
                  <a:pt x="37" y="83"/>
                  <a:pt x="48" y="81"/>
                  <a:pt x="54" y="73"/>
                </a:cubicBezTo>
                <a:lnTo>
                  <a:pt x="71" y="49"/>
                </a:lnTo>
                <a:cubicBezTo>
                  <a:pt x="77" y="41"/>
                  <a:pt x="75" y="30"/>
                  <a:pt x="67" y="24"/>
                </a:cubicBezTo>
                <a:cubicBezTo>
                  <a:pt x="64" y="22"/>
                  <a:pt x="60" y="21"/>
                  <a:pt x="57" y="21"/>
                </a:cubicBezTo>
                <a:close/>
                <a:moveTo>
                  <a:pt x="39" y="97"/>
                </a:moveTo>
                <a:cubicBezTo>
                  <a:pt x="32" y="97"/>
                  <a:pt x="25" y="95"/>
                  <a:pt x="19" y="91"/>
                </a:cubicBezTo>
                <a:cubicBezTo>
                  <a:pt x="4" y="80"/>
                  <a:pt x="0" y="58"/>
                  <a:pt x="11" y="43"/>
                </a:cubicBezTo>
                <a:lnTo>
                  <a:pt x="28" y="19"/>
                </a:lnTo>
                <a:cubicBezTo>
                  <a:pt x="40" y="3"/>
                  <a:pt x="61" y="0"/>
                  <a:pt x="77" y="11"/>
                </a:cubicBezTo>
                <a:cubicBezTo>
                  <a:pt x="92" y="22"/>
                  <a:pt x="96" y="44"/>
                  <a:pt x="85" y="59"/>
                </a:cubicBezTo>
                <a:lnTo>
                  <a:pt x="68" y="83"/>
                </a:lnTo>
                <a:cubicBezTo>
                  <a:pt x="61" y="92"/>
                  <a:pt x="50" y="97"/>
                  <a:pt x="39" y="9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6" name="Freeform 554">
            <a:extLst>
              <a:ext uri="{FF2B5EF4-FFF2-40B4-BE49-F238E27FC236}">
                <a16:creationId xmlns:a16="http://schemas.microsoft.com/office/drawing/2014/main" id="{D8241A35-8325-3F96-8321-E704D7FED825}"/>
              </a:ext>
            </a:extLst>
          </xdr:cNvPr>
          <xdr:cNvSpPr>
            <a:spLocks noEditPoints="1"/>
          </xdr:cNvSpPr>
        </xdr:nvSpPr>
        <xdr:spPr bwMode="auto">
          <a:xfrm>
            <a:off x="519112" y="925514"/>
            <a:ext cx="55563" cy="58738"/>
          </a:xfrm>
          <a:custGeom>
            <a:avLst/>
            <a:gdLst>
              <a:gd name="T0" fmla="*/ 52 w 92"/>
              <a:gd name="T1" fmla="*/ 18 h 94"/>
              <a:gd name="T2" fmla="*/ 50 w 92"/>
              <a:gd name="T3" fmla="*/ 18 h 94"/>
              <a:gd name="T4" fmla="*/ 38 w 92"/>
              <a:gd name="T5" fmla="*/ 25 h 94"/>
              <a:gd name="T6" fmla="*/ 21 w 92"/>
              <a:gd name="T7" fmla="*/ 49 h 94"/>
              <a:gd name="T8" fmla="*/ 18 w 92"/>
              <a:gd name="T9" fmla="*/ 62 h 94"/>
              <a:gd name="T10" fmla="*/ 25 w 92"/>
              <a:gd name="T11" fmla="*/ 74 h 94"/>
              <a:gd name="T12" fmla="*/ 38 w 92"/>
              <a:gd name="T13" fmla="*/ 77 h 94"/>
              <a:gd name="T14" fmla="*/ 50 w 92"/>
              <a:gd name="T15" fmla="*/ 70 h 94"/>
              <a:gd name="T16" fmla="*/ 67 w 92"/>
              <a:gd name="T17" fmla="*/ 46 h 94"/>
              <a:gd name="T18" fmla="*/ 70 w 92"/>
              <a:gd name="T19" fmla="*/ 33 h 94"/>
              <a:gd name="T20" fmla="*/ 63 w 92"/>
              <a:gd name="T21" fmla="*/ 21 h 94"/>
              <a:gd name="T22" fmla="*/ 52 w 92"/>
              <a:gd name="T23" fmla="*/ 18 h 94"/>
              <a:gd name="T24" fmla="*/ 35 w 92"/>
              <a:gd name="T25" fmla="*/ 94 h 94"/>
              <a:gd name="T26" fmla="*/ 15 w 92"/>
              <a:gd name="T27" fmla="*/ 88 h 94"/>
              <a:gd name="T28" fmla="*/ 1 w 92"/>
              <a:gd name="T29" fmla="*/ 65 h 94"/>
              <a:gd name="T30" fmla="*/ 7 w 92"/>
              <a:gd name="T31" fmla="*/ 39 h 94"/>
              <a:gd name="T32" fmla="*/ 24 w 92"/>
              <a:gd name="T33" fmla="*/ 15 h 94"/>
              <a:gd name="T34" fmla="*/ 47 w 92"/>
              <a:gd name="T35" fmla="*/ 1 h 94"/>
              <a:gd name="T36" fmla="*/ 73 w 92"/>
              <a:gd name="T37" fmla="*/ 8 h 94"/>
              <a:gd name="T38" fmla="*/ 81 w 92"/>
              <a:gd name="T39" fmla="*/ 56 h 94"/>
              <a:gd name="T40" fmla="*/ 63 w 92"/>
              <a:gd name="T41" fmla="*/ 80 h 94"/>
              <a:gd name="T42" fmla="*/ 41 w 92"/>
              <a:gd name="T43" fmla="*/ 94 h 94"/>
              <a:gd name="T44" fmla="*/ 35 w 92"/>
              <a:gd name="T45" fmla="*/ 94 h 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2" h="94">
                <a:moveTo>
                  <a:pt x="52" y="18"/>
                </a:moveTo>
                <a:cubicBezTo>
                  <a:pt x="51" y="18"/>
                  <a:pt x="50" y="18"/>
                  <a:pt x="50" y="18"/>
                </a:cubicBezTo>
                <a:cubicBezTo>
                  <a:pt x="45" y="19"/>
                  <a:pt x="41" y="21"/>
                  <a:pt x="38" y="25"/>
                </a:cubicBezTo>
                <a:lnTo>
                  <a:pt x="21" y="49"/>
                </a:lnTo>
                <a:cubicBezTo>
                  <a:pt x="18" y="53"/>
                  <a:pt x="17" y="58"/>
                  <a:pt x="18" y="62"/>
                </a:cubicBezTo>
                <a:cubicBezTo>
                  <a:pt x="18" y="67"/>
                  <a:pt x="21" y="71"/>
                  <a:pt x="25" y="74"/>
                </a:cubicBezTo>
                <a:cubicBezTo>
                  <a:pt x="29" y="77"/>
                  <a:pt x="33" y="78"/>
                  <a:pt x="38" y="77"/>
                </a:cubicBezTo>
                <a:cubicBezTo>
                  <a:pt x="43" y="77"/>
                  <a:pt x="47" y="74"/>
                  <a:pt x="50" y="70"/>
                </a:cubicBezTo>
                <a:lnTo>
                  <a:pt x="67" y="46"/>
                </a:lnTo>
                <a:cubicBezTo>
                  <a:pt x="70" y="42"/>
                  <a:pt x="71" y="38"/>
                  <a:pt x="70" y="33"/>
                </a:cubicBezTo>
                <a:cubicBezTo>
                  <a:pt x="69" y="28"/>
                  <a:pt x="67" y="24"/>
                  <a:pt x="63" y="21"/>
                </a:cubicBezTo>
                <a:cubicBezTo>
                  <a:pt x="60" y="19"/>
                  <a:pt x="56" y="18"/>
                  <a:pt x="52" y="18"/>
                </a:cubicBezTo>
                <a:close/>
                <a:moveTo>
                  <a:pt x="35" y="94"/>
                </a:moveTo>
                <a:cubicBezTo>
                  <a:pt x="28" y="94"/>
                  <a:pt x="21" y="92"/>
                  <a:pt x="15" y="88"/>
                </a:cubicBezTo>
                <a:cubicBezTo>
                  <a:pt x="8" y="82"/>
                  <a:pt x="3" y="74"/>
                  <a:pt x="1" y="65"/>
                </a:cubicBezTo>
                <a:cubicBezTo>
                  <a:pt x="0" y="56"/>
                  <a:pt x="2" y="47"/>
                  <a:pt x="7" y="39"/>
                </a:cubicBezTo>
                <a:lnTo>
                  <a:pt x="24" y="15"/>
                </a:lnTo>
                <a:cubicBezTo>
                  <a:pt x="30" y="8"/>
                  <a:pt x="38" y="3"/>
                  <a:pt x="47" y="1"/>
                </a:cubicBezTo>
                <a:cubicBezTo>
                  <a:pt x="56" y="0"/>
                  <a:pt x="65" y="2"/>
                  <a:pt x="73" y="8"/>
                </a:cubicBezTo>
                <a:cubicBezTo>
                  <a:pt x="88" y="19"/>
                  <a:pt x="92" y="40"/>
                  <a:pt x="81" y="56"/>
                </a:cubicBezTo>
                <a:lnTo>
                  <a:pt x="63" y="80"/>
                </a:lnTo>
                <a:cubicBezTo>
                  <a:pt x="58" y="87"/>
                  <a:pt x="50" y="92"/>
                  <a:pt x="41" y="94"/>
                </a:cubicBezTo>
                <a:cubicBezTo>
                  <a:pt x="39" y="94"/>
                  <a:pt x="37" y="94"/>
                  <a:pt x="35" y="9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7" name="Freeform 555">
            <a:extLst>
              <a:ext uri="{FF2B5EF4-FFF2-40B4-BE49-F238E27FC236}">
                <a16:creationId xmlns:a16="http://schemas.microsoft.com/office/drawing/2014/main" id="{8FA6F367-3C77-E3EE-11B1-E04FAEC5B180}"/>
              </a:ext>
            </a:extLst>
          </xdr:cNvPr>
          <xdr:cNvSpPr>
            <a:spLocks noEditPoints="1"/>
          </xdr:cNvSpPr>
        </xdr:nvSpPr>
        <xdr:spPr bwMode="auto">
          <a:xfrm>
            <a:off x="544512" y="950914"/>
            <a:ext cx="49213" cy="50800"/>
          </a:xfrm>
          <a:custGeom>
            <a:avLst/>
            <a:gdLst>
              <a:gd name="T0" fmla="*/ 31 w 82"/>
              <a:gd name="T1" fmla="*/ 25 h 84"/>
              <a:gd name="T2" fmla="*/ 21 w 82"/>
              <a:gd name="T3" fmla="*/ 39 h 84"/>
              <a:gd name="T4" fmla="*/ 18 w 82"/>
              <a:gd name="T5" fmla="*/ 52 h 84"/>
              <a:gd name="T6" fmla="*/ 26 w 82"/>
              <a:gd name="T7" fmla="*/ 64 h 84"/>
              <a:gd name="T8" fmla="*/ 39 w 82"/>
              <a:gd name="T9" fmla="*/ 67 h 84"/>
              <a:gd name="T10" fmla="*/ 51 w 82"/>
              <a:gd name="T11" fmla="*/ 60 h 84"/>
              <a:gd name="T12" fmla="*/ 60 w 82"/>
              <a:gd name="T13" fmla="*/ 46 h 84"/>
              <a:gd name="T14" fmla="*/ 64 w 82"/>
              <a:gd name="T15" fmla="*/ 33 h 84"/>
              <a:gd name="T16" fmla="*/ 56 w 82"/>
              <a:gd name="T17" fmla="*/ 21 h 84"/>
              <a:gd name="T18" fmla="*/ 43 w 82"/>
              <a:gd name="T19" fmla="*/ 18 h 84"/>
              <a:gd name="T20" fmla="*/ 31 w 82"/>
              <a:gd name="T21" fmla="*/ 25 h 84"/>
              <a:gd name="T22" fmla="*/ 36 w 82"/>
              <a:gd name="T23" fmla="*/ 84 h 84"/>
              <a:gd name="T24" fmla="*/ 16 w 82"/>
              <a:gd name="T25" fmla="*/ 77 h 84"/>
              <a:gd name="T26" fmla="*/ 2 w 82"/>
              <a:gd name="T27" fmla="*/ 55 h 84"/>
              <a:gd name="T28" fmla="*/ 8 w 82"/>
              <a:gd name="T29" fmla="*/ 29 h 84"/>
              <a:gd name="T30" fmla="*/ 18 w 82"/>
              <a:gd name="T31" fmla="*/ 16 h 84"/>
              <a:gd name="T32" fmla="*/ 40 w 82"/>
              <a:gd name="T33" fmla="*/ 2 h 84"/>
              <a:gd name="T34" fmla="*/ 66 w 82"/>
              <a:gd name="T35" fmla="*/ 8 h 84"/>
              <a:gd name="T36" fmla="*/ 80 w 82"/>
              <a:gd name="T37" fmla="*/ 30 h 84"/>
              <a:gd name="T38" fmla="*/ 74 w 82"/>
              <a:gd name="T39" fmla="*/ 56 h 84"/>
              <a:gd name="T40" fmla="*/ 64 w 82"/>
              <a:gd name="T41" fmla="*/ 70 h 84"/>
              <a:gd name="T42" fmla="*/ 42 w 82"/>
              <a:gd name="T43" fmla="*/ 84 h 84"/>
              <a:gd name="T44" fmla="*/ 36 w 82"/>
              <a:gd name="T45"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2" h="84">
                <a:moveTo>
                  <a:pt x="31" y="25"/>
                </a:moveTo>
                <a:lnTo>
                  <a:pt x="21" y="39"/>
                </a:lnTo>
                <a:cubicBezTo>
                  <a:pt x="19" y="43"/>
                  <a:pt x="18" y="47"/>
                  <a:pt x="18" y="52"/>
                </a:cubicBezTo>
                <a:cubicBezTo>
                  <a:pt x="19" y="57"/>
                  <a:pt x="22" y="61"/>
                  <a:pt x="26" y="64"/>
                </a:cubicBezTo>
                <a:cubicBezTo>
                  <a:pt x="30" y="67"/>
                  <a:pt x="34" y="68"/>
                  <a:pt x="39" y="67"/>
                </a:cubicBezTo>
                <a:cubicBezTo>
                  <a:pt x="44" y="66"/>
                  <a:pt x="48" y="64"/>
                  <a:pt x="51" y="60"/>
                </a:cubicBezTo>
                <a:lnTo>
                  <a:pt x="60" y="46"/>
                </a:lnTo>
                <a:cubicBezTo>
                  <a:pt x="63" y="42"/>
                  <a:pt x="64" y="38"/>
                  <a:pt x="64" y="33"/>
                </a:cubicBezTo>
                <a:cubicBezTo>
                  <a:pt x="63" y="28"/>
                  <a:pt x="60" y="24"/>
                  <a:pt x="56" y="21"/>
                </a:cubicBezTo>
                <a:cubicBezTo>
                  <a:pt x="52" y="18"/>
                  <a:pt x="48" y="17"/>
                  <a:pt x="43" y="18"/>
                </a:cubicBezTo>
                <a:cubicBezTo>
                  <a:pt x="38" y="19"/>
                  <a:pt x="34" y="21"/>
                  <a:pt x="31" y="25"/>
                </a:cubicBezTo>
                <a:close/>
                <a:moveTo>
                  <a:pt x="36" y="84"/>
                </a:moveTo>
                <a:cubicBezTo>
                  <a:pt x="29" y="84"/>
                  <a:pt x="22" y="82"/>
                  <a:pt x="16" y="77"/>
                </a:cubicBezTo>
                <a:cubicBezTo>
                  <a:pt x="8" y="72"/>
                  <a:pt x="3" y="64"/>
                  <a:pt x="2" y="55"/>
                </a:cubicBezTo>
                <a:cubicBezTo>
                  <a:pt x="0" y="46"/>
                  <a:pt x="3" y="37"/>
                  <a:pt x="8" y="29"/>
                </a:cubicBezTo>
                <a:lnTo>
                  <a:pt x="18" y="16"/>
                </a:lnTo>
                <a:cubicBezTo>
                  <a:pt x="23" y="8"/>
                  <a:pt x="31" y="3"/>
                  <a:pt x="40" y="2"/>
                </a:cubicBezTo>
                <a:cubicBezTo>
                  <a:pt x="49" y="0"/>
                  <a:pt x="59" y="2"/>
                  <a:pt x="66" y="8"/>
                </a:cubicBezTo>
                <a:cubicBezTo>
                  <a:pt x="74" y="13"/>
                  <a:pt x="79" y="21"/>
                  <a:pt x="80" y="30"/>
                </a:cubicBezTo>
                <a:cubicBezTo>
                  <a:pt x="82" y="39"/>
                  <a:pt x="79" y="48"/>
                  <a:pt x="74" y="56"/>
                </a:cubicBezTo>
                <a:lnTo>
                  <a:pt x="64" y="70"/>
                </a:lnTo>
                <a:cubicBezTo>
                  <a:pt x="59" y="77"/>
                  <a:pt x="51" y="82"/>
                  <a:pt x="42" y="84"/>
                </a:cubicBezTo>
                <a:cubicBezTo>
                  <a:pt x="40" y="84"/>
                  <a:pt x="38" y="84"/>
                  <a:pt x="36" y="8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8" name="Freeform 556">
            <a:extLst>
              <a:ext uri="{FF2B5EF4-FFF2-40B4-BE49-F238E27FC236}">
                <a16:creationId xmlns:a16="http://schemas.microsoft.com/office/drawing/2014/main" id="{E3AE6C1D-77A7-6576-2B63-3BD793D2C424}"/>
              </a:ext>
            </a:extLst>
          </xdr:cNvPr>
          <xdr:cNvSpPr>
            <a:spLocks noEditPoints="1"/>
          </xdr:cNvSpPr>
        </xdr:nvSpPr>
        <xdr:spPr bwMode="auto">
          <a:xfrm>
            <a:off x="466725" y="898526"/>
            <a:ext cx="46038" cy="47625"/>
          </a:xfrm>
          <a:custGeom>
            <a:avLst/>
            <a:gdLst>
              <a:gd name="T0" fmla="*/ 41 w 77"/>
              <a:gd name="T1" fmla="*/ 18 h 78"/>
              <a:gd name="T2" fmla="*/ 38 w 77"/>
              <a:gd name="T3" fmla="*/ 18 h 78"/>
              <a:gd name="T4" fmla="*/ 26 w 77"/>
              <a:gd name="T5" fmla="*/ 25 h 78"/>
              <a:gd name="T6" fmla="*/ 26 w 77"/>
              <a:gd name="T7" fmla="*/ 25 h 78"/>
              <a:gd name="T8" fmla="*/ 21 w 77"/>
              <a:gd name="T9" fmla="*/ 33 h 78"/>
              <a:gd name="T10" fmla="*/ 18 w 77"/>
              <a:gd name="T11" fmla="*/ 46 h 78"/>
              <a:gd name="T12" fmla="*/ 25 w 77"/>
              <a:gd name="T13" fmla="*/ 58 h 78"/>
              <a:gd name="T14" fmla="*/ 39 w 77"/>
              <a:gd name="T15" fmla="*/ 61 h 78"/>
              <a:gd name="T16" fmla="*/ 50 w 77"/>
              <a:gd name="T17" fmla="*/ 54 h 78"/>
              <a:gd name="T18" fmla="*/ 56 w 77"/>
              <a:gd name="T19" fmla="*/ 46 h 78"/>
              <a:gd name="T20" fmla="*/ 59 w 77"/>
              <a:gd name="T21" fmla="*/ 33 h 78"/>
              <a:gd name="T22" fmla="*/ 51 w 77"/>
              <a:gd name="T23" fmla="*/ 21 h 78"/>
              <a:gd name="T24" fmla="*/ 41 w 77"/>
              <a:gd name="T25" fmla="*/ 18 h 78"/>
              <a:gd name="T26" fmla="*/ 36 w 77"/>
              <a:gd name="T27" fmla="*/ 78 h 78"/>
              <a:gd name="T28" fmla="*/ 15 w 77"/>
              <a:gd name="T29" fmla="*/ 71 h 78"/>
              <a:gd name="T30" fmla="*/ 1 w 77"/>
              <a:gd name="T31" fmla="*/ 49 h 78"/>
              <a:gd name="T32" fmla="*/ 7 w 77"/>
              <a:gd name="T33" fmla="*/ 23 h 78"/>
              <a:gd name="T34" fmla="*/ 13 w 77"/>
              <a:gd name="T35" fmla="*/ 15 h 78"/>
              <a:gd name="T36" fmla="*/ 35 w 77"/>
              <a:gd name="T37" fmla="*/ 1 h 78"/>
              <a:gd name="T38" fmla="*/ 61 w 77"/>
              <a:gd name="T39" fmla="*/ 7 h 78"/>
              <a:gd name="T40" fmla="*/ 75 w 77"/>
              <a:gd name="T41" fmla="*/ 30 h 78"/>
              <a:gd name="T42" fmla="*/ 69 w 77"/>
              <a:gd name="T43" fmla="*/ 56 h 78"/>
              <a:gd name="T44" fmla="*/ 64 w 77"/>
              <a:gd name="T45" fmla="*/ 63 h 78"/>
              <a:gd name="T46" fmla="*/ 41 w 77"/>
              <a:gd name="T47" fmla="*/ 77 h 78"/>
              <a:gd name="T48" fmla="*/ 36 w 77"/>
              <a:gd name="T49" fmla="*/ 78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7" h="78">
                <a:moveTo>
                  <a:pt x="41" y="18"/>
                </a:moveTo>
                <a:cubicBezTo>
                  <a:pt x="40" y="18"/>
                  <a:pt x="39" y="18"/>
                  <a:pt x="38" y="18"/>
                </a:cubicBezTo>
                <a:cubicBezTo>
                  <a:pt x="33" y="19"/>
                  <a:pt x="29" y="21"/>
                  <a:pt x="26" y="25"/>
                </a:cubicBezTo>
                <a:lnTo>
                  <a:pt x="26" y="25"/>
                </a:lnTo>
                <a:lnTo>
                  <a:pt x="21" y="33"/>
                </a:lnTo>
                <a:cubicBezTo>
                  <a:pt x="18" y="36"/>
                  <a:pt x="17" y="41"/>
                  <a:pt x="18" y="46"/>
                </a:cubicBezTo>
                <a:cubicBezTo>
                  <a:pt x="19" y="51"/>
                  <a:pt x="21" y="55"/>
                  <a:pt x="25" y="58"/>
                </a:cubicBezTo>
                <a:cubicBezTo>
                  <a:pt x="29" y="60"/>
                  <a:pt x="34" y="62"/>
                  <a:pt x="39" y="61"/>
                </a:cubicBezTo>
                <a:cubicBezTo>
                  <a:pt x="43" y="60"/>
                  <a:pt x="47" y="57"/>
                  <a:pt x="50" y="54"/>
                </a:cubicBezTo>
                <a:lnTo>
                  <a:pt x="56" y="46"/>
                </a:lnTo>
                <a:cubicBezTo>
                  <a:pt x="58" y="42"/>
                  <a:pt x="60" y="37"/>
                  <a:pt x="59" y="33"/>
                </a:cubicBezTo>
                <a:cubicBezTo>
                  <a:pt x="58" y="28"/>
                  <a:pt x="55" y="24"/>
                  <a:pt x="51" y="21"/>
                </a:cubicBezTo>
                <a:cubicBezTo>
                  <a:pt x="48" y="19"/>
                  <a:pt x="45" y="18"/>
                  <a:pt x="41" y="18"/>
                </a:cubicBezTo>
                <a:close/>
                <a:moveTo>
                  <a:pt x="36" y="78"/>
                </a:moveTo>
                <a:cubicBezTo>
                  <a:pt x="28" y="78"/>
                  <a:pt x="21" y="75"/>
                  <a:pt x="15" y="71"/>
                </a:cubicBezTo>
                <a:cubicBezTo>
                  <a:pt x="8" y="66"/>
                  <a:pt x="3" y="58"/>
                  <a:pt x="1" y="49"/>
                </a:cubicBezTo>
                <a:cubicBezTo>
                  <a:pt x="0" y="39"/>
                  <a:pt x="2" y="30"/>
                  <a:pt x="7" y="23"/>
                </a:cubicBezTo>
                <a:lnTo>
                  <a:pt x="13" y="15"/>
                </a:lnTo>
                <a:cubicBezTo>
                  <a:pt x="18" y="8"/>
                  <a:pt x="26" y="3"/>
                  <a:pt x="35" y="1"/>
                </a:cubicBezTo>
                <a:cubicBezTo>
                  <a:pt x="45" y="0"/>
                  <a:pt x="54" y="2"/>
                  <a:pt x="61" y="7"/>
                </a:cubicBezTo>
                <a:cubicBezTo>
                  <a:pt x="69" y="13"/>
                  <a:pt x="74" y="21"/>
                  <a:pt x="75" y="30"/>
                </a:cubicBezTo>
                <a:cubicBezTo>
                  <a:pt x="77" y="39"/>
                  <a:pt x="75" y="48"/>
                  <a:pt x="69" y="56"/>
                </a:cubicBezTo>
                <a:lnTo>
                  <a:pt x="64" y="63"/>
                </a:lnTo>
                <a:cubicBezTo>
                  <a:pt x="58" y="71"/>
                  <a:pt x="50" y="76"/>
                  <a:pt x="41" y="77"/>
                </a:cubicBezTo>
                <a:cubicBezTo>
                  <a:pt x="39" y="78"/>
                  <a:pt x="37" y="78"/>
                  <a:pt x="36" y="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9" name="Freeform 557">
            <a:extLst>
              <a:ext uri="{FF2B5EF4-FFF2-40B4-BE49-F238E27FC236}">
                <a16:creationId xmlns:a16="http://schemas.microsoft.com/office/drawing/2014/main" id="{63659D77-09F9-3B1B-DBEE-C812CCE68AFB}"/>
              </a:ext>
            </a:extLst>
          </xdr:cNvPr>
          <xdr:cNvSpPr>
            <a:spLocks/>
          </xdr:cNvSpPr>
        </xdr:nvSpPr>
        <xdr:spPr bwMode="auto">
          <a:xfrm>
            <a:off x="623887" y="900114"/>
            <a:ext cx="85725" cy="66675"/>
          </a:xfrm>
          <a:custGeom>
            <a:avLst/>
            <a:gdLst>
              <a:gd name="T0" fmla="*/ 100 w 141"/>
              <a:gd name="T1" fmla="*/ 109 h 109"/>
              <a:gd name="T2" fmla="*/ 80 w 141"/>
              <a:gd name="T3" fmla="*/ 103 h 109"/>
              <a:gd name="T4" fmla="*/ 0 w 141"/>
              <a:gd name="T5" fmla="*/ 55 h 109"/>
              <a:gd name="T6" fmla="*/ 9 w 141"/>
              <a:gd name="T7" fmla="*/ 40 h 109"/>
              <a:gd name="T8" fmla="*/ 89 w 141"/>
              <a:gd name="T9" fmla="*/ 89 h 109"/>
              <a:gd name="T10" fmla="*/ 104 w 141"/>
              <a:gd name="T11" fmla="*/ 92 h 109"/>
              <a:gd name="T12" fmla="*/ 116 w 141"/>
              <a:gd name="T13" fmla="*/ 83 h 109"/>
              <a:gd name="T14" fmla="*/ 119 w 141"/>
              <a:gd name="T15" fmla="*/ 68 h 109"/>
              <a:gd name="T16" fmla="*/ 110 w 141"/>
              <a:gd name="T17" fmla="*/ 56 h 109"/>
              <a:gd name="T18" fmla="*/ 38 w 141"/>
              <a:gd name="T19" fmla="*/ 15 h 109"/>
              <a:gd name="T20" fmla="*/ 47 w 141"/>
              <a:gd name="T21" fmla="*/ 0 h 109"/>
              <a:gd name="T22" fmla="*/ 119 w 141"/>
              <a:gd name="T23" fmla="*/ 42 h 109"/>
              <a:gd name="T24" fmla="*/ 130 w 141"/>
              <a:gd name="T25" fmla="*/ 92 h 109"/>
              <a:gd name="T26" fmla="*/ 100 w 141"/>
              <a:gd name="T27" fmla="*/ 109 h 1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1" h="109">
                <a:moveTo>
                  <a:pt x="100" y="109"/>
                </a:moveTo>
                <a:cubicBezTo>
                  <a:pt x="93" y="109"/>
                  <a:pt x="86" y="107"/>
                  <a:pt x="80" y="103"/>
                </a:cubicBezTo>
                <a:lnTo>
                  <a:pt x="0" y="55"/>
                </a:lnTo>
                <a:lnTo>
                  <a:pt x="9" y="40"/>
                </a:lnTo>
                <a:lnTo>
                  <a:pt x="89" y="89"/>
                </a:lnTo>
                <a:cubicBezTo>
                  <a:pt x="93" y="92"/>
                  <a:pt x="99" y="93"/>
                  <a:pt x="104" y="92"/>
                </a:cubicBezTo>
                <a:cubicBezTo>
                  <a:pt x="109" y="91"/>
                  <a:pt x="113" y="87"/>
                  <a:pt x="116" y="83"/>
                </a:cubicBezTo>
                <a:cubicBezTo>
                  <a:pt x="119" y="79"/>
                  <a:pt x="120" y="73"/>
                  <a:pt x="119" y="68"/>
                </a:cubicBezTo>
                <a:cubicBezTo>
                  <a:pt x="118" y="63"/>
                  <a:pt x="115" y="59"/>
                  <a:pt x="110" y="56"/>
                </a:cubicBezTo>
                <a:lnTo>
                  <a:pt x="38" y="15"/>
                </a:lnTo>
                <a:lnTo>
                  <a:pt x="47" y="0"/>
                </a:lnTo>
                <a:lnTo>
                  <a:pt x="119" y="42"/>
                </a:lnTo>
                <a:cubicBezTo>
                  <a:pt x="136" y="53"/>
                  <a:pt x="141" y="75"/>
                  <a:pt x="130" y="92"/>
                </a:cubicBezTo>
                <a:cubicBezTo>
                  <a:pt x="123" y="103"/>
                  <a:pt x="112" y="109"/>
                  <a:pt x="100" y="10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0" name="Freeform 558">
            <a:extLst>
              <a:ext uri="{FF2B5EF4-FFF2-40B4-BE49-F238E27FC236}">
                <a16:creationId xmlns:a16="http://schemas.microsoft.com/office/drawing/2014/main" id="{EE752B8A-1C34-FDF9-00AF-325C584C98B4}"/>
              </a:ext>
            </a:extLst>
          </xdr:cNvPr>
          <xdr:cNvSpPr>
            <a:spLocks/>
          </xdr:cNvSpPr>
        </xdr:nvSpPr>
        <xdr:spPr bwMode="auto">
          <a:xfrm>
            <a:off x="603250" y="923926"/>
            <a:ext cx="71438" cy="63500"/>
          </a:xfrm>
          <a:custGeom>
            <a:avLst/>
            <a:gdLst>
              <a:gd name="T0" fmla="*/ 79 w 117"/>
              <a:gd name="T1" fmla="*/ 103 h 103"/>
              <a:gd name="T2" fmla="*/ 60 w 117"/>
              <a:gd name="T3" fmla="*/ 98 h 103"/>
              <a:gd name="T4" fmla="*/ 0 w 117"/>
              <a:gd name="T5" fmla="*/ 60 h 103"/>
              <a:gd name="T6" fmla="*/ 9 w 117"/>
              <a:gd name="T7" fmla="*/ 46 h 103"/>
              <a:gd name="T8" fmla="*/ 69 w 117"/>
              <a:gd name="T9" fmla="*/ 84 h 103"/>
              <a:gd name="T10" fmla="*/ 84 w 117"/>
              <a:gd name="T11" fmla="*/ 86 h 103"/>
              <a:gd name="T12" fmla="*/ 96 w 117"/>
              <a:gd name="T13" fmla="*/ 78 h 103"/>
              <a:gd name="T14" fmla="*/ 99 w 117"/>
              <a:gd name="T15" fmla="*/ 62 h 103"/>
              <a:gd name="T16" fmla="*/ 90 w 117"/>
              <a:gd name="T17" fmla="*/ 50 h 103"/>
              <a:gd name="T18" fmla="*/ 32 w 117"/>
              <a:gd name="T19" fmla="*/ 15 h 103"/>
              <a:gd name="T20" fmla="*/ 41 w 117"/>
              <a:gd name="T21" fmla="*/ 0 h 103"/>
              <a:gd name="T22" fmla="*/ 99 w 117"/>
              <a:gd name="T23" fmla="*/ 36 h 103"/>
              <a:gd name="T24" fmla="*/ 115 w 117"/>
              <a:gd name="T25" fmla="*/ 59 h 103"/>
              <a:gd name="T26" fmla="*/ 110 w 117"/>
              <a:gd name="T27" fmla="*/ 87 h 103"/>
              <a:gd name="T28" fmla="*/ 79 w 117"/>
              <a:gd name="T29" fmla="*/ 103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7" h="103">
                <a:moveTo>
                  <a:pt x="79" y="103"/>
                </a:moveTo>
                <a:cubicBezTo>
                  <a:pt x="73" y="103"/>
                  <a:pt x="66" y="102"/>
                  <a:pt x="60" y="98"/>
                </a:cubicBezTo>
                <a:lnTo>
                  <a:pt x="0" y="60"/>
                </a:lnTo>
                <a:lnTo>
                  <a:pt x="9" y="46"/>
                </a:lnTo>
                <a:lnTo>
                  <a:pt x="69" y="84"/>
                </a:lnTo>
                <a:cubicBezTo>
                  <a:pt x="73" y="87"/>
                  <a:pt x="79" y="87"/>
                  <a:pt x="84" y="86"/>
                </a:cubicBezTo>
                <a:cubicBezTo>
                  <a:pt x="89" y="85"/>
                  <a:pt x="93" y="82"/>
                  <a:pt x="96" y="78"/>
                </a:cubicBezTo>
                <a:cubicBezTo>
                  <a:pt x="99" y="73"/>
                  <a:pt x="100" y="68"/>
                  <a:pt x="99" y="62"/>
                </a:cubicBezTo>
                <a:cubicBezTo>
                  <a:pt x="98" y="57"/>
                  <a:pt x="95" y="53"/>
                  <a:pt x="90" y="50"/>
                </a:cubicBezTo>
                <a:lnTo>
                  <a:pt x="32" y="15"/>
                </a:lnTo>
                <a:lnTo>
                  <a:pt x="41" y="0"/>
                </a:lnTo>
                <a:lnTo>
                  <a:pt x="99" y="36"/>
                </a:lnTo>
                <a:cubicBezTo>
                  <a:pt x="108" y="41"/>
                  <a:pt x="113" y="49"/>
                  <a:pt x="115" y="59"/>
                </a:cubicBezTo>
                <a:cubicBezTo>
                  <a:pt x="117" y="69"/>
                  <a:pt x="115" y="78"/>
                  <a:pt x="110" y="87"/>
                </a:cubicBezTo>
                <a:cubicBezTo>
                  <a:pt x="103" y="98"/>
                  <a:pt x="91" y="103"/>
                  <a:pt x="79" y="1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1" name="Freeform 559">
            <a:extLst>
              <a:ext uri="{FF2B5EF4-FFF2-40B4-BE49-F238E27FC236}">
                <a16:creationId xmlns:a16="http://schemas.microsoft.com/office/drawing/2014/main" id="{58C72D18-2637-EF0D-6364-B81BFA6EDAAB}"/>
              </a:ext>
            </a:extLst>
          </xdr:cNvPr>
          <xdr:cNvSpPr>
            <a:spLocks/>
          </xdr:cNvSpPr>
        </xdr:nvSpPr>
        <xdr:spPr bwMode="auto">
          <a:xfrm>
            <a:off x="582612" y="952501"/>
            <a:ext cx="53975" cy="50800"/>
          </a:xfrm>
          <a:custGeom>
            <a:avLst/>
            <a:gdLst>
              <a:gd name="T0" fmla="*/ 51 w 88"/>
              <a:gd name="T1" fmla="*/ 84 h 84"/>
              <a:gd name="T2" fmla="*/ 31 w 88"/>
              <a:gd name="T3" fmla="*/ 78 h 84"/>
              <a:gd name="T4" fmla="*/ 0 w 88"/>
              <a:gd name="T5" fmla="*/ 56 h 84"/>
              <a:gd name="T6" fmla="*/ 9 w 88"/>
              <a:gd name="T7" fmla="*/ 42 h 84"/>
              <a:gd name="T8" fmla="*/ 41 w 88"/>
              <a:gd name="T9" fmla="*/ 64 h 84"/>
              <a:gd name="T10" fmla="*/ 55 w 88"/>
              <a:gd name="T11" fmla="*/ 67 h 84"/>
              <a:gd name="T12" fmla="*/ 68 w 88"/>
              <a:gd name="T13" fmla="*/ 58 h 84"/>
              <a:gd name="T14" fmla="*/ 70 w 88"/>
              <a:gd name="T15" fmla="*/ 43 h 84"/>
              <a:gd name="T16" fmla="*/ 61 w 88"/>
              <a:gd name="T17" fmla="*/ 31 h 84"/>
              <a:gd name="T18" fmla="*/ 35 w 88"/>
              <a:gd name="T19" fmla="*/ 14 h 84"/>
              <a:gd name="T20" fmla="*/ 44 w 88"/>
              <a:gd name="T21" fmla="*/ 0 h 84"/>
              <a:gd name="T22" fmla="*/ 70 w 88"/>
              <a:gd name="T23" fmla="*/ 17 h 84"/>
              <a:gd name="T24" fmla="*/ 86 w 88"/>
              <a:gd name="T25" fmla="*/ 40 h 84"/>
              <a:gd name="T26" fmla="*/ 82 w 88"/>
              <a:gd name="T27" fmla="*/ 67 h 84"/>
              <a:gd name="T28" fmla="*/ 59 w 88"/>
              <a:gd name="T29" fmla="*/ 83 h 84"/>
              <a:gd name="T30" fmla="*/ 51 w 88"/>
              <a:gd name="T31"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88" h="84">
                <a:moveTo>
                  <a:pt x="51" y="84"/>
                </a:moveTo>
                <a:cubicBezTo>
                  <a:pt x="44" y="84"/>
                  <a:pt x="37" y="82"/>
                  <a:pt x="31" y="78"/>
                </a:cubicBezTo>
                <a:lnTo>
                  <a:pt x="0" y="56"/>
                </a:lnTo>
                <a:lnTo>
                  <a:pt x="9" y="42"/>
                </a:lnTo>
                <a:lnTo>
                  <a:pt x="41" y="64"/>
                </a:lnTo>
                <a:cubicBezTo>
                  <a:pt x="45" y="67"/>
                  <a:pt x="50" y="68"/>
                  <a:pt x="55" y="67"/>
                </a:cubicBezTo>
                <a:cubicBezTo>
                  <a:pt x="60" y="66"/>
                  <a:pt x="65" y="62"/>
                  <a:pt x="68" y="58"/>
                </a:cubicBezTo>
                <a:cubicBezTo>
                  <a:pt x="70" y="54"/>
                  <a:pt x="71" y="48"/>
                  <a:pt x="70" y="43"/>
                </a:cubicBezTo>
                <a:cubicBezTo>
                  <a:pt x="69" y="38"/>
                  <a:pt x="66" y="34"/>
                  <a:pt x="61" y="31"/>
                </a:cubicBezTo>
                <a:lnTo>
                  <a:pt x="35" y="14"/>
                </a:lnTo>
                <a:lnTo>
                  <a:pt x="44" y="0"/>
                </a:lnTo>
                <a:lnTo>
                  <a:pt x="70" y="17"/>
                </a:lnTo>
                <a:cubicBezTo>
                  <a:pt x="79" y="22"/>
                  <a:pt x="84" y="30"/>
                  <a:pt x="86" y="40"/>
                </a:cubicBezTo>
                <a:cubicBezTo>
                  <a:pt x="88" y="49"/>
                  <a:pt x="87" y="59"/>
                  <a:pt x="82" y="67"/>
                </a:cubicBezTo>
                <a:cubicBezTo>
                  <a:pt x="76" y="75"/>
                  <a:pt x="68" y="81"/>
                  <a:pt x="59" y="83"/>
                </a:cubicBezTo>
                <a:cubicBezTo>
                  <a:pt x="56" y="84"/>
                  <a:pt x="54" y="84"/>
                  <a:pt x="51" y="8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2" name="Freeform 560">
            <a:extLst>
              <a:ext uri="{FF2B5EF4-FFF2-40B4-BE49-F238E27FC236}">
                <a16:creationId xmlns:a16="http://schemas.microsoft.com/office/drawing/2014/main" id="{194687AD-A9D3-D997-CF6B-53B57941AA15}"/>
              </a:ext>
            </a:extLst>
          </xdr:cNvPr>
          <xdr:cNvSpPr>
            <a:spLocks/>
          </xdr:cNvSpPr>
        </xdr:nvSpPr>
        <xdr:spPr bwMode="auto">
          <a:xfrm>
            <a:off x="636587" y="857251"/>
            <a:ext cx="104775" cy="88900"/>
          </a:xfrm>
          <a:custGeom>
            <a:avLst/>
            <a:gdLst>
              <a:gd name="T0" fmla="*/ 129 w 171"/>
              <a:gd name="T1" fmla="*/ 146 h 146"/>
              <a:gd name="T2" fmla="*/ 110 w 171"/>
              <a:gd name="T3" fmla="*/ 140 h 146"/>
              <a:gd name="T4" fmla="*/ 36 w 171"/>
              <a:gd name="T5" fmla="*/ 98 h 146"/>
              <a:gd name="T6" fmla="*/ 45 w 171"/>
              <a:gd name="T7" fmla="*/ 83 h 146"/>
              <a:gd name="T8" fmla="*/ 118 w 171"/>
              <a:gd name="T9" fmla="*/ 126 h 146"/>
              <a:gd name="T10" fmla="*/ 146 w 171"/>
              <a:gd name="T11" fmla="*/ 120 h 146"/>
              <a:gd name="T12" fmla="*/ 140 w 171"/>
              <a:gd name="T13" fmla="*/ 93 h 146"/>
              <a:gd name="T14" fmla="*/ 0 w 171"/>
              <a:gd name="T15" fmla="*/ 14 h 146"/>
              <a:gd name="T16" fmla="*/ 9 w 171"/>
              <a:gd name="T17" fmla="*/ 0 h 146"/>
              <a:gd name="T18" fmla="*/ 148 w 171"/>
              <a:gd name="T19" fmla="*/ 78 h 146"/>
              <a:gd name="T20" fmla="*/ 160 w 171"/>
              <a:gd name="T21" fmla="*/ 129 h 146"/>
              <a:gd name="T22" fmla="*/ 129 w 171"/>
              <a:gd name="T23" fmla="*/ 146 h 1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1" h="146">
                <a:moveTo>
                  <a:pt x="129" y="146"/>
                </a:moveTo>
                <a:cubicBezTo>
                  <a:pt x="122" y="146"/>
                  <a:pt x="116" y="144"/>
                  <a:pt x="110" y="140"/>
                </a:cubicBezTo>
                <a:lnTo>
                  <a:pt x="36" y="98"/>
                </a:lnTo>
                <a:lnTo>
                  <a:pt x="45" y="83"/>
                </a:lnTo>
                <a:lnTo>
                  <a:pt x="118" y="126"/>
                </a:lnTo>
                <a:cubicBezTo>
                  <a:pt x="128" y="132"/>
                  <a:pt x="140" y="129"/>
                  <a:pt x="146" y="120"/>
                </a:cubicBezTo>
                <a:cubicBezTo>
                  <a:pt x="152" y="111"/>
                  <a:pt x="149" y="99"/>
                  <a:pt x="140" y="93"/>
                </a:cubicBezTo>
                <a:lnTo>
                  <a:pt x="0" y="14"/>
                </a:lnTo>
                <a:lnTo>
                  <a:pt x="9" y="0"/>
                </a:lnTo>
                <a:lnTo>
                  <a:pt x="148" y="78"/>
                </a:lnTo>
                <a:cubicBezTo>
                  <a:pt x="166" y="89"/>
                  <a:pt x="171" y="112"/>
                  <a:pt x="160" y="129"/>
                </a:cubicBezTo>
                <a:cubicBezTo>
                  <a:pt x="153" y="140"/>
                  <a:pt x="141" y="146"/>
                  <a:pt x="129" y="14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3" name="Freeform 561">
            <a:extLst>
              <a:ext uri="{FF2B5EF4-FFF2-40B4-BE49-F238E27FC236}">
                <a16:creationId xmlns:a16="http://schemas.microsoft.com/office/drawing/2014/main" id="{288652C6-4099-7FE4-92E2-2C278E72E8A9}"/>
              </a:ext>
            </a:extLst>
          </xdr:cNvPr>
          <xdr:cNvSpPr>
            <a:spLocks/>
          </xdr:cNvSpPr>
        </xdr:nvSpPr>
        <xdr:spPr bwMode="auto">
          <a:xfrm>
            <a:off x="390525" y="744539"/>
            <a:ext cx="104775" cy="144463"/>
          </a:xfrm>
          <a:custGeom>
            <a:avLst/>
            <a:gdLst>
              <a:gd name="T0" fmla="*/ 29 w 66"/>
              <a:gd name="T1" fmla="*/ 91 h 91"/>
              <a:gd name="T2" fmla="*/ 0 w 66"/>
              <a:gd name="T3" fmla="*/ 76 h 91"/>
              <a:gd name="T4" fmla="*/ 2 w 66"/>
              <a:gd name="T5" fmla="*/ 71 h 91"/>
              <a:gd name="T6" fmla="*/ 26 w 66"/>
              <a:gd name="T7" fmla="*/ 82 h 91"/>
              <a:gd name="T8" fmla="*/ 58 w 66"/>
              <a:gd name="T9" fmla="*/ 17 h 91"/>
              <a:gd name="T10" fmla="*/ 34 w 66"/>
              <a:gd name="T11" fmla="*/ 5 h 91"/>
              <a:gd name="T12" fmla="*/ 37 w 66"/>
              <a:gd name="T13" fmla="*/ 0 h 91"/>
              <a:gd name="T14" fmla="*/ 66 w 66"/>
              <a:gd name="T15" fmla="*/ 14 h 91"/>
              <a:gd name="T16" fmla="*/ 29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29" y="91"/>
                </a:moveTo>
                <a:lnTo>
                  <a:pt x="0" y="76"/>
                </a:lnTo>
                <a:lnTo>
                  <a:pt x="2" y="71"/>
                </a:lnTo>
                <a:lnTo>
                  <a:pt x="26" y="82"/>
                </a:lnTo>
                <a:lnTo>
                  <a:pt x="58" y="17"/>
                </a:lnTo>
                <a:lnTo>
                  <a:pt x="34" y="5"/>
                </a:lnTo>
                <a:lnTo>
                  <a:pt x="37" y="0"/>
                </a:lnTo>
                <a:lnTo>
                  <a:pt x="66" y="14"/>
                </a:lnTo>
                <a:lnTo>
                  <a:pt x="29"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4" name="Freeform 562">
            <a:extLst>
              <a:ext uri="{FF2B5EF4-FFF2-40B4-BE49-F238E27FC236}">
                <a16:creationId xmlns:a16="http://schemas.microsoft.com/office/drawing/2014/main" id="{29857556-50F2-9A0B-9BBC-9D31665AF50C}"/>
              </a:ext>
            </a:extLst>
          </xdr:cNvPr>
          <xdr:cNvSpPr>
            <a:spLocks/>
          </xdr:cNvSpPr>
        </xdr:nvSpPr>
        <xdr:spPr bwMode="auto">
          <a:xfrm>
            <a:off x="701675" y="746126"/>
            <a:ext cx="104775" cy="144463"/>
          </a:xfrm>
          <a:custGeom>
            <a:avLst/>
            <a:gdLst>
              <a:gd name="T0" fmla="*/ 37 w 66"/>
              <a:gd name="T1" fmla="*/ 91 h 91"/>
              <a:gd name="T2" fmla="*/ 0 w 66"/>
              <a:gd name="T3" fmla="*/ 14 h 91"/>
              <a:gd name="T4" fmla="*/ 29 w 66"/>
              <a:gd name="T5" fmla="*/ 0 h 91"/>
              <a:gd name="T6" fmla="*/ 32 w 66"/>
              <a:gd name="T7" fmla="*/ 6 h 91"/>
              <a:gd name="T8" fmla="*/ 9 w 66"/>
              <a:gd name="T9" fmla="*/ 17 h 91"/>
              <a:gd name="T10" fmla="*/ 40 w 66"/>
              <a:gd name="T11" fmla="*/ 82 h 91"/>
              <a:gd name="T12" fmla="*/ 64 w 66"/>
              <a:gd name="T13" fmla="*/ 70 h 91"/>
              <a:gd name="T14" fmla="*/ 66 w 66"/>
              <a:gd name="T15" fmla="*/ 76 h 91"/>
              <a:gd name="T16" fmla="*/ 37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37" y="91"/>
                </a:moveTo>
                <a:lnTo>
                  <a:pt x="0" y="14"/>
                </a:lnTo>
                <a:lnTo>
                  <a:pt x="29" y="0"/>
                </a:lnTo>
                <a:lnTo>
                  <a:pt x="32" y="6"/>
                </a:lnTo>
                <a:lnTo>
                  <a:pt x="9" y="17"/>
                </a:lnTo>
                <a:lnTo>
                  <a:pt x="40" y="82"/>
                </a:lnTo>
                <a:lnTo>
                  <a:pt x="64" y="70"/>
                </a:lnTo>
                <a:lnTo>
                  <a:pt x="66" y="76"/>
                </a:lnTo>
                <a:lnTo>
                  <a:pt x="37"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9</xdr:col>
      <xdr:colOff>276226</xdr:colOff>
      <xdr:row>102</xdr:row>
      <xdr:rowOff>66675</xdr:rowOff>
    </xdr:from>
    <xdr:ext cx="503025" cy="542925"/>
    <xdr:grpSp>
      <xdr:nvGrpSpPr>
        <xdr:cNvPr id="225" name="Cup" descr="{&quot;Key&quot;:&quot;POWER_USER_SHAPE_ICON&quot;,&quot;Value&quot;:&quot;POWER_USER_SHAPE_ICON_STYLE_1&quot;}">
          <a:extLst>
            <a:ext uri="{FF2B5EF4-FFF2-40B4-BE49-F238E27FC236}">
              <a16:creationId xmlns:a16="http://schemas.microsoft.com/office/drawing/2014/main" id="{123A0688-5D97-C948-A85A-23C455EDB28F}"/>
            </a:ext>
          </a:extLst>
        </xdr:cNvPr>
        <xdr:cNvGrpSpPr>
          <a:grpSpLocks noChangeAspect="1"/>
        </xdr:cNvGrpSpPr>
      </xdr:nvGrpSpPr>
      <xdr:grpSpPr bwMode="auto">
        <a:xfrm>
          <a:off x="8302626" y="26028650"/>
          <a:ext cx="503025" cy="542925"/>
          <a:chOff x="69" y="56"/>
          <a:chExt cx="353" cy="381"/>
        </a:xfrm>
        <a:solidFill>
          <a:schemeClr val="accent1"/>
        </a:solidFill>
      </xdr:grpSpPr>
      <xdr:sp macro="" textlink="">
        <xdr:nvSpPr>
          <xdr:cNvPr id="226" name="Cup">
            <a:extLst>
              <a:ext uri="{FF2B5EF4-FFF2-40B4-BE49-F238E27FC236}">
                <a16:creationId xmlns:a16="http://schemas.microsoft.com/office/drawing/2014/main" id="{1478E5EE-66C5-B4F3-171D-242E18CB5A15}"/>
              </a:ext>
            </a:extLst>
          </xdr:cNvPr>
          <xdr:cNvSpPr>
            <a:spLocks/>
          </xdr:cNvSpPr>
        </xdr:nvSpPr>
        <xdr:spPr bwMode="auto">
          <a:xfrm>
            <a:off x="137" y="56"/>
            <a:ext cx="218" cy="381"/>
          </a:xfrm>
          <a:custGeom>
            <a:avLst/>
            <a:gdLst>
              <a:gd name="T0" fmla="*/ 480 w 515"/>
              <a:gd name="T1" fmla="*/ 407 h 900"/>
              <a:gd name="T2" fmla="*/ 515 w 515"/>
              <a:gd name="T3" fmla="*/ 13 h 900"/>
              <a:gd name="T4" fmla="*/ 511 w 515"/>
              <a:gd name="T5" fmla="*/ 3 h 900"/>
              <a:gd name="T6" fmla="*/ 502 w 515"/>
              <a:gd name="T7" fmla="*/ 0 h 900"/>
              <a:gd name="T8" fmla="*/ 13 w 515"/>
              <a:gd name="T9" fmla="*/ 0 h 900"/>
              <a:gd name="T10" fmla="*/ 4 w 515"/>
              <a:gd name="T11" fmla="*/ 3 h 900"/>
              <a:gd name="T12" fmla="*/ 0 w 515"/>
              <a:gd name="T13" fmla="*/ 13 h 900"/>
              <a:gd name="T14" fmla="*/ 35 w 515"/>
              <a:gd name="T15" fmla="*/ 407 h 900"/>
              <a:gd name="T16" fmla="*/ 220 w 515"/>
              <a:gd name="T17" fmla="*/ 623 h 900"/>
              <a:gd name="T18" fmla="*/ 235 w 515"/>
              <a:gd name="T19" fmla="*/ 613 h 900"/>
              <a:gd name="T20" fmla="*/ 225 w 515"/>
              <a:gd name="T21" fmla="*/ 598 h 900"/>
              <a:gd name="T22" fmla="*/ 60 w 515"/>
              <a:gd name="T23" fmla="*/ 405 h 900"/>
              <a:gd name="T24" fmla="*/ 26 w 515"/>
              <a:gd name="T25" fmla="*/ 25 h 900"/>
              <a:gd name="T26" fmla="*/ 489 w 515"/>
              <a:gd name="T27" fmla="*/ 25 h 900"/>
              <a:gd name="T28" fmla="*/ 455 w 515"/>
              <a:gd name="T29" fmla="*/ 405 h 900"/>
              <a:gd name="T30" fmla="*/ 290 w 515"/>
              <a:gd name="T31" fmla="*/ 598 h 900"/>
              <a:gd name="T32" fmla="*/ 287 w 515"/>
              <a:gd name="T33" fmla="*/ 600 h 900"/>
              <a:gd name="T34" fmla="*/ 286 w 515"/>
              <a:gd name="T35" fmla="*/ 600 h 900"/>
              <a:gd name="T36" fmla="*/ 282 w 515"/>
              <a:gd name="T37" fmla="*/ 602 h 900"/>
              <a:gd name="T38" fmla="*/ 281 w 515"/>
              <a:gd name="T39" fmla="*/ 603 h 900"/>
              <a:gd name="T40" fmla="*/ 279 w 515"/>
              <a:gd name="T41" fmla="*/ 606 h 900"/>
              <a:gd name="T42" fmla="*/ 279 w 515"/>
              <a:gd name="T43" fmla="*/ 607 h 900"/>
              <a:gd name="T44" fmla="*/ 279 w 515"/>
              <a:gd name="T45" fmla="*/ 610 h 900"/>
              <a:gd name="T46" fmla="*/ 279 w 515"/>
              <a:gd name="T47" fmla="*/ 611 h 900"/>
              <a:gd name="T48" fmla="*/ 279 w 515"/>
              <a:gd name="T49" fmla="*/ 691 h 900"/>
              <a:gd name="T50" fmla="*/ 421 w 515"/>
              <a:gd name="T51" fmla="*/ 833 h 900"/>
              <a:gd name="T52" fmla="*/ 422 w 515"/>
              <a:gd name="T53" fmla="*/ 833 h 900"/>
              <a:gd name="T54" fmla="*/ 449 w 515"/>
              <a:gd name="T55" fmla="*/ 860 h 900"/>
              <a:gd name="T56" fmla="*/ 449 w 515"/>
              <a:gd name="T57" fmla="*/ 875 h 900"/>
              <a:gd name="T58" fmla="*/ 65 w 515"/>
              <a:gd name="T59" fmla="*/ 875 h 900"/>
              <a:gd name="T60" fmla="*/ 65 w 515"/>
              <a:gd name="T61" fmla="*/ 860 h 900"/>
              <a:gd name="T62" fmla="*/ 91 w 515"/>
              <a:gd name="T63" fmla="*/ 833 h 900"/>
              <a:gd name="T64" fmla="*/ 93 w 515"/>
              <a:gd name="T65" fmla="*/ 833 h 900"/>
              <a:gd name="T66" fmla="*/ 221 w 515"/>
              <a:gd name="T67" fmla="*/ 753 h 900"/>
              <a:gd name="T68" fmla="*/ 215 w 515"/>
              <a:gd name="T69" fmla="*/ 737 h 900"/>
              <a:gd name="T70" fmla="*/ 199 w 515"/>
              <a:gd name="T71" fmla="*/ 743 h 900"/>
              <a:gd name="T72" fmla="*/ 93 w 515"/>
              <a:gd name="T73" fmla="*/ 810 h 900"/>
              <a:gd name="T74" fmla="*/ 91 w 515"/>
              <a:gd name="T75" fmla="*/ 810 h 900"/>
              <a:gd name="T76" fmla="*/ 40 w 515"/>
              <a:gd name="T77" fmla="*/ 861 h 900"/>
              <a:gd name="T78" fmla="*/ 40 w 515"/>
              <a:gd name="T79" fmla="*/ 887 h 900"/>
              <a:gd name="T80" fmla="*/ 53 w 515"/>
              <a:gd name="T81" fmla="*/ 900 h 900"/>
              <a:gd name="T82" fmla="*/ 461 w 515"/>
              <a:gd name="T83" fmla="*/ 900 h 900"/>
              <a:gd name="T84" fmla="*/ 474 w 515"/>
              <a:gd name="T85" fmla="*/ 887 h 900"/>
              <a:gd name="T86" fmla="*/ 474 w 515"/>
              <a:gd name="T87" fmla="*/ 860 h 900"/>
              <a:gd name="T88" fmla="*/ 423 w 515"/>
              <a:gd name="T89" fmla="*/ 808 h 900"/>
              <a:gd name="T90" fmla="*/ 421 w 515"/>
              <a:gd name="T91" fmla="*/ 808 h 900"/>
              <a:gd name="T92" fmla="*/ 304 w 515"/>
              <a:gd name="T93" fmla="*/ 691 h 900"/>
              <a:gd name="T94" fmla="*/ 304 w 515"/>
              <a:gd name="T95" fmla="*/ 621 h 900"/>
              <a:gd name="T96" fmla="*/ 480 w 515"/>
              <a:gd name="T97" fmla="*/ 407 h 9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515" h="900">
                <a:moveTo>
                  <a:pt x="480" y="407"/>
                </a:moveTo>
                <a:lnTo>
                  <a:pt x="515" y="13"/>
                </a:lnTo>
                <a:cubicBezTo>
                  <a:pt x="515" y="10"/>
                  <a:pt x="514" y="6"/>
                  <a:pt x="511" y="3"/>
                </a:cubicBezTo>
                <a:cubicBezTo>
                  <a:pt x="509" y="1"/>
                  <a:pt x="506" y="0"/>
                  <a:pt x="502" y="0"/>
                </a:cubicBezTo>
                <a:lnTo>
                  <a:pt x="13" y="0"/>
                </a:lnTo>
                <a:cubicBezTo>
                  <a:pt x="9" y="0"/>
                  <a:pt x="6" y="1"/>
                  <a:pt x="4" y="3"/>
                </a:cubicBezTo>
                <a:cubicBezTo>
                  <a:pt x="1" y="6"/>
                  <a:pt x="0" y="10"/>
                  <a:pt x="0" y="13"/>
                </a:cubicBezTo>
                <a:lnTo>
                  <a:pt x="35" y="407"/>
                </a:lnTo>
                <a:cubicBezTo>
                  <a:pt x="45" y="517"/>
                  <a:pt x="121" y="605"/>
                  <a:pt x="220" y="623"/>
                </a:cubicBezTo>
                <a:cubicBezTo>
                  <a:pt x="226" y="625"/>
                  <a:pt x="234" y="620"/>
                  <a:pt x="235" y="613"/>
                </a:cubicBezTo>
                <a:cubicBezTo>
                  <a:pt x="236" y="607"/>
                  <a:pt x="231" y="600"/>
                  <a:pt x="225" y="598"/>
                </a:cubicBezTo>
                <a:cubicBezTo>
                  <a:pt x="136" y="582"/>
                  <a:pt x="69" y="503"/>
                  <a:pt x="60" y="405"/>
                </a:cubicBezTo>
                <a:lnTo>
                  <a:pt x="26" y="25"/>
                </a:lnTo>
                <a:lnTo>
                  <a:pt x="489" y="25"/>
                </a:lnTo>
                <a:lnTo>
                  <a:pt x="455" y="405"/>
                </a:lnTo>
                <a:cubicBezTo>
                  <a:pt x="446" y="503"/>
                  <a:pt x="377" y="582"/>
                  <a:pt x="290" y="598"/>
                </a:cubicBezTo>
                <a:cubicBezTo>
                  <a:pt x="289" y="598"/>
                  <a:pt x="289" y="598"/>
                  <a:pt x="287" y="600"/>
                </a:cubicBezTo>
                <a:lnTo>
                  <a:pt x="286" y="600"/>
                </a:lnTo>
                <a:cubicBezTo>
                  <a:pt x="285" y="600"/>
                  <a:pt x="284" y="601"/>
                  <a:pt x="282" y="602"/>
                </a:cubicBezTo>
                <a:lnTo>
                  <a:pt x="281" y="603"/>
                </a:lnTo>
                <a:lnTo>
                  <a:pt x="279" y="606"/>
                </a:lnTo>
                <a:lnTo>
                  <a:pt x="279" y="607"/>
                </a:lnTo>
                <a:lnTo>
                  <a:pt x="279" y="610"/>
                </a:lnTo>
                <a:lnTo>
                  <a:pt x="279" y="611"/>
                </a:lnTo>
                <a:lnTo>
                  <a:pt x="279" y="691"/>
                </a:lnTo>
                <a:cubicBezTo>
                  <a:pt x="279" y="770"/>
                  <a:pt x="342" y="833"/>
                  <a:pt x="421" y="833"/>
                </a:cubicBezTo>
                <a:lnTo>
                  <a:pt x="422" y="833"/>
                </a:lnTo>
                <a:cubicBezTo>
                  <a:pt x="437" y="833"/>
                  <a:pt x="449" y="845"/>
                  <a:pt x="449" y="860"/>
                </a:cubicBezTo>
                <a:lnTo>
                  <a:pt x="449" y="875"/>
                </a:lnTo>
                <a:lnTo>
                  <a:pt x="65" y="875"/>
                </a:lnTo>
                <a:lnTo>
                  <a:pt x="65" y="860"/>
                </a:lnTo>
                <a:cubicBezTo>
                  <a:pt x="65" y="844"/>
                  <a:pt x="76" y="833"/>
                  <a:pt x="91" y="833"/>
                </a:cubicBezTo>
                <a:lnTo>
                  <a:pt x="93" y="833"/>
                </a:lnTo>
                <a:cubicBezTo>
                  <a:pt x="148" y="833"/>
                  <a:pt x="196" y="802"/>
                  <a:pt x="221" y="753"/>
                </a:cubicBezTo>
                <a:cubicBezTo>
                  <a:pt x="224" y="747"/>
                  <a:pt x="221" y="740"/>
                  <a:pt x="215" y="737"/>
                </a:cubicBezTo>
                <a:cubicBezTo>
                  <a:pt x="209" y="735"/>
                  <a:pt x="201" y="737"/>
                  <a:pt x="199" y="743"/>
                </a:cubicBezTo>
                <a:cubicBezTo>
                  <a:pt x="179" y="785"/>
                  <a:pt x="139" y="810"/>
                  <a:pt x="93" y="810"/>
                </a:cubicBezTo>
                <a:lnTo>
                  <a:pt x="91" y="810"/>
                </a:lnTo>
                <a:cubicBezTo>
                  <a:pt x="63" y="810"/>
                  <a:pt x="40" y="832"/>
                  <a:pt x="40" y="861"/>
                </a:cubicBezTo>
                <a:lnTo>
                  <a:pt x="40" y="887"/>
                </a:lnTo>
                <a:cubicBezTo>
                  <a:pt x="40" y="894"/>
                  <a:pt x="45" y="900"/>
                  <a:pt x="53" y="900"/>
                </a:cubicBezTo>
                <a:lnTo>
                  <a:pt x="461" y="900"/>
                </a:lnTo>
                <a:cubicBezTo>
                  <a:pt x="469" y="900"/>
                  <a:pt x="474" y="894"/>
                  <a:pt x="474" y="887"/>
                </a:cubicBezTo>
                <a:lnTo>
                  <a:pt x="474" y="860"/>
                </a:lnTo>
                <a:cubicBezTo>
                  <a:pt x="474" y="831"/>
                  <a:pt x="451" y="808"/>
                  <a:pt x="423" y="808"/>
                </a:cubicBezTo>
                <a:lnTo>
                  <a:pt x="421" y="808"/>
                </a:lnTo>
                <a:cubicBezTo>
                  <a:pt x="356" y="808"/>
                  <a:pt x="304" y="756"/>
                  <a:pt x="304" y="691"/>
                </a:cubicBezTo>
                <a:lnTo>
                  <a:pt x="304" y="621"/>
                </a:lnTo>
                <a:cubicBezTo>
                  <a:pt x="399" y="598"/>
                  <a:pt x="470" y="512"/>
                  <a:pt x="480" y="407"/>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7" name="Cup">
            <a:extLst>
              <a:ext uri="{FF2B5EF4-FFF2-40B4-BE49-F238E27FC236}">
                <a16:creationId xmlns:a16="http://schemas.microsoft.com/office/drawing/2014/main" id="{09CD6DC2-A985-55AA-C9E3-370DBD982349}"/>
              </a:ext>
            </a:extLst>
          </xdr:cNvPr>
          <xdr:cNvSpPr>
            <a:spLocks/>
          </xdr:cNvSpPr>
        </xdr:nvSpPr>
        <xdr:spPr bwMode="auto">
          <a:xfrm>
            <a:off x="251" y="149"/>
            <a:ext cx="74" cy="149"/>
          </a:xfrm>
          <a:custGeom>
            <a:avLst/>
            <a:gdLst>
              <a:gd name="T0" fmla="*/ 13 w 174"/>
              <a:gd name="T1" fmla="*/ 351 h 351"/>
              <a:gd name="T2" fmla="*/ 15 w 174"/>
              <a:gd name="T3" fmla="*/ 351 h 351"/>
              <a:gd name="T4" fmla="*/ 159 w 174"/>
              <a:gd name="T5" fmla="*/ 181 h 351"/>
              <a:gd name="T6" fmla="*/ 174 w 174"/>
              <a:gd name="T7" fmla="*/ 13 h 351"/>
              <a:gd name="T8" fmla="*/ 163 w 174"/>
              <a:gd name="T9" fmla="*/ 0 h 351"/>
              <a:gd name="T10" fmla="*/ 149 w 174"/>
              <a:gd name="T11" fmla="*/ 11 h 351"/>
              <a:gd name="T12" fmla="*/ 134 w 174"/>
              <a:gd name="T13" fmla="*/ 179 h 351"/>
              <a:gd name="T14" fmla="*/ 11 w 174"/>
              <a:gd name="T15" fmla="*/ 326 h 351"/>
              <a:gd name="T16" fmla="*/ 1 w 174"/>
              <a:gd name="T17" fmla="*/ 341 h 351"/>
              <a:gd name="T18" fmla="*/ 13 w 174"/>
              <a:gd name="T19" fmla="*/ 351 h 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74" h="351">
                <a:moveTo>
                  <a:pt x="13" y="351"/>
                </a:moveTo>
                <a:lnTo>
                  <a:pt x="15" y="351"/>
                </a:lnTo>
                <a:cubicBezTo>
                  <a:pt x="91" y="337"/>
                  <a:pt x="151" y="269"/>
                  <a:pt x="159" y="181"/>
                </a:cubicBezTo>
                <a:lnTo>
                  <a:pt x="174" y="13"/>
                </a:lnTo>
                <a:cubicBezTo>
                  <a:pt x="174" y="7"/>
                  <a:pt x="169" y="1"/>
                  <a:pt x="163" y="0"/>
                </a:cubicBezTo>
                <a:cubicBezTo>
                  <a:pt x="155" y="0"/>
                  <a:pt x="150" y="5"/>
                  <a:pt x="149" y="11"/>
                </a:cubicBezTo>
                <a:lnTo>
                  <a:pt x="134" y="179"/>
                </a:lnTo>
                <a:cubicBezTo>
                  <a:pt x="128" y="254"/>
                  <a:pt x="76" y="315"/>
                  <a:pt x="11" y="326"/>
                </a:cubicBezTo>
                <a:cubicBezTo>
                  <a:pt x="5" y="327"/>
                  <a:pt x="0" y="334"/>
                  <a:pt x="1" y="341"/>
                </a:cubicBezTo>
                <a:cubicBezTo>
                  <a:pt x="1" y="346"/>
                  <a:pt x="6" y="351"/>
                  <a:pt x="13" y="351"/>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8" name="Cup">
            <a:extLst>
              <a:ext uri="{FF2B5EF4-FFF2-40B4-BE49-F238E27FC236}">
                <a16:creationId xmlns:a16="http://schemas.microsoft.com/office/drawing/2014/main" id="{0BF9F214-1C85-F3A6-2E96-7EE61CE97FD4}"/>
              </a:ext>
            </a:extLst>
          </xdr:cNvPr>
          <xdr:cNvSpPr>
            <a:spLocks/>
          </xdr:cNvSpPr>
        </xdr:nvSpPr>
        <xdr:spPr bwMode="auto">
          <a:xfrm>
            <a:off x="164" y="78"/>
            <a:ext cx="106" cy="110"/>
          </a:xfrm>
          <a:custGeom>
            <a:avLst/>
            <a:gdLst>
              <a:gd name="T0" fmla="*/ 250 w 250"/>
              <a:gd name="T1" fmla="*/ 13 h 261"/>
              <a:gd name="T2" fmla="*/ 237 w 250"/>
              <a:gd name="T3" fmla="*/ 0 h 261"/>
              <a:gd name="T4" fmla="*/ 12 w 250"/>
              <a:gd name="T5" fmla="*/ 0 h 261"/>
              <a:gd name="T6" fmla="*/ 4 w 250"/>
              <a:gd name="T7" fmla="*/ 4 h 261"/>
              <a:gd name="T8" fmla="*/ 0 w 250"/>
              <a:gd name="T9" fmla="*/ 14 h 261"/>
              <a:gd name="T10" fmla="*/ 21 w 250"/>
              <a:gd name="T11" fmla="*/ 250 h 261"/>
              <a:gd name="T12" fmla="*/ 34 w 250"/>
              <a:gd name="T13" fmla="*/ 261 h 261"/>
              <a:gd name="T14" fmla="*/ 35 w 250"/>
              <a:gd name="T15" fmla="*/ 261 h 261"/>
              <a:gd name="T16" fmla="*/ 46 w 250"/>
              <a:gd name="T17" fmla="*/ 248 h 261"/>
              <a:gd name="T18" fmla="*/ 26 w 250"/>
              <a:gd name="T19" fmla="*/ 25 h 261"/>
              <a:gd name="T20" fmla="*/ 237 w 250"/>
              <a:gd name="T21" fmla="*/ 25 h 261"/>
              <a:gd name="T22" fmla="*/ 250 w 250"/>
              <a:gd name="T23" fmla="*/ 13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50" h="261">
                <a:moveTo>
                  <a:pt x="250" y="13"/>
                </a:moveTo>
                <a:cubicBezTo>
                  <a:pt x="250" y="5"/>
                  <a:pt x="245" y="0"/>
                  <a:pt x="237" y="0"/>
                </a:cubicBezTo>
                <a:lnTo>
                  <a:pt x="12" y="0"/>
                </a:lnTo>
                <a:cubicBezTo>
                  <a:pt x="9" y="0"/>
                  <a:pt x="6" y="1"/>
                  <a:pt x="4" y="4"/>
                </a:cubicBezTo>
                <a:cubicBezTo>
                  <a:pt x="1" y="6"/>
                  <a:pt x="0" y="10"/>
                  <a:pt x="0" y="14"/>
                </a:cubicBezTo>
                <a:lnTo>
                  <a:pt x="21" y="250"/>
                </a:lnTo>
                <a:cubicBezTo>
                  <a:pt x="21" y="256"/>
                  <a:pt x="27" y="261"/>
                  <a:pt x="34" y="261"/>
                </a:cubicBezTo>
                <a:lnTo>
                  <a:pt x="35" y="261"/>
                </a:lnTo>
                <a:cubicBezTo>
                  <a:pt x="42" y="261"/>
                  <a:pt x="47" y="255"/>
                  <a:pt x="46" y="248"/>
                </a:cubicBezTo>
                <a:lnTo>
                  <a:pt x="26" y="25"/>
                </a:lnTo>
                <a:lnTo>
                  <a:pt x="237" y="25"/>
                </a:lnTo>
                <a:cubicBezTo>
                  <a:pt x="244" y="25"/>
                  <a:pt x="250" y="20"/>
                  <a:pt x="250"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9" name="Cup">
            <a:extLst>
              <a:ext uri="{FF2B5EF4-FFF2-40B4-BE49-F238E27FC236}">
                <a16:creationId xmlns:a16="http://schemas.microsoft.com/office/drawing/2014/main" id="{271C777A-AA5F-F1FB-B77A-9365A27EE51A}"/>
              </a:ext>
            </a:extLst>
          </xdr:cNvPr>
          <xdr:cNvSpPr>
            <a:spLocks/>
          </xdr:cNvSpPr>
        </xdr:nvSpPr>
        <xdr:spPr bwMode="auto">
          <a:xfrm>
            <a:off x="347" y="96"/>
            <a:ext cx="75" cy="139"/>
          </a:xfrm>
          <a:custGeom>
            <a:avLst/>
            <a:gdLst>
              <a:gd name="T0" fmla="*/ 174 w 178"/>
              <a:gd name="T1" fmla="*/ 4 h 329"/>
              <a:gd name="T2" fmla="*/ 165 w 178"/>
              <a:gd name="T3" fmla="*/ 0 h 329"/>
              <a:gd name="T4" fmla="*/ 42 w 178"/>
              <a:gd name="T5" fmla="*/ 0 h 329"/>
              <a:gd name="T6" fmla="*/ 29 w 178"/>
              <a:gd name="T7" fmla="*/ 13 h 329"/>
              <a:gd name="T8" fmla="*/ 42 w 178"/>
              <a:gd name="T9" fmla="*/ 25 h 329"/>
              <a:gd name="T10" fmla="*/ 152 w 178"/>
              <a:gd name="T11" fmla="*/ 25 h 329"/>
              <a:gd name="T12" fmla="*/ 10 w 178"/>
              <a:gd name="T13" fmla="*/ 304 h 329"/>
              <a:gd name="T14" fmla="*/ 3 w 178"/>
              <a:gd name="T15" fmla="*/ 321 h 329"/>
              <a:gd name="T16" fmla="*/ 14 w 178"/>
              <a:gd name="T17" fmla="*/ 329 h 329"/>
              <a:gd name="T18" fmla="*/ 18 w 178"/>
              <a:gd name="T19" fmla="*/ 328 h 329"/>
              <a:gd name="T20" fmla="*/ 177 w 178"/>
              <a:gd name="T21" fmla="*/ 13 h 329"/>
              <a:gd name="T22" fmla="*/ 174 w 178"/>
              <a:gd name="T23" fmla="*/ 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74" y="4"/>
                </a:moveTo>
                <a:cubicBezTo>
                  <a:pt x="172" y="2"/>
                  <a:pt x="168" y="0"/>
                  <a:pt x="165" y="0"/>
                </a:cubicBezTo>
                <a:lnTo>
                  <a:pt x="42" y="0"/>
                </a:lnTo>
                <a:cubicBezTo>
                  <a:pt x="34" y="0"/>
                  <a:pt x="29" y="5"/>
                  <a:pt x="29" y="13"/>
                </a:cubicBezTo>
                <a:cubicBezTo>
                  <a:pt x="29" y="21"/>
                  <a:pt x="34" y="25"/>
                  <a:pt x="42" y="25"/>
                </a:cubicBezTo>
                <a:lnTo>
                  <a:pt x="152" y="25"/>
                </a:lnTo>
                <a:cubicBezTo>
                  <a:pt x="147" y="77"/>
                  <a:pt x="120" y="267"/>
                  <a:pt x="10" y="304"/>
                </a:cubicBezTo>
                <a:cubicBezTo>
                  <a:pt x="4" y="307"/>
                  <a:pt x="0" y="314"/>
                  <a:pt x="3" y="321"/>
                </a:cubicBezTo>
                <a:cubicBezTo>
                  <a:pt x="4" y="325"/>
                  <a:pt x="9" y="329"/>
                  <a:pt x="14" y="329"/>
                </a:cubicBezTo>
                <a:cubicBezTo>
                  <a:pt x="15" y="329"/>
                  <a:pt x="17" y="329"/>
                  <a:pt x="18" y="328"/>
                </a:cubicBezTo>
                <a:cubicBezTo>
                  <a:pt x="162" y="278"/>
                  <a:pt x="177" y="24"/>
                  <a:pt x="177" y="13"/>
                </a:cubicBezTo>
                <a:cubicBezTo>
                  <a:pt x="178" y="9"/>
                  <a:pt x="177" y="7"/>
                  <a:pt x="174" y="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0" name="Cup">
            <a:extLst>
              <a:ext uri="{FF2B5EF4-FFF2-40B4-BE49-F238E27FC236}">
                <a16:creationId xmlns:a16="http://schemas.microsoft.com/office/drawing/2014/main" id="{84D23E59-865C-22BD-9309-99F00706E74C}"/>
              </a:ext>
            </a:extLst>
          </xdr:cNvPr>
          <xdr:cNvSpPr>
            <a:spLocks/>
          </xdr:cNvSpPr>
        </xdr:nvSpPr>
        <xdr:spPr bwMode="auto">
          <a:xfrm>
            <a:off x="69" y="96"/>
            <a:ext cx="76" cy="139"/>
          </a:xfrm>
          <a:custGeom>
            <a:avLst/>
            <a:gdLst>
              <a:gd name="T0" fmla="*/ 168 w 178"/>
              <a:gd name="T1" fmla="*/ 304 h 329"/>
              <a:gd name="T2" fmla="*/ 26 w 178"/>
              <a:gd name="T3" fmla="*/ 25 h 329"/>
              <a:gd name="T4" fmla="*/ 136 w 178"/>
              <a:gd name="T5" fmla="*/ 25 h 329"/>
              <a:gd name="T6" fmla="*/ 149 w 178"/>
              <a:gd name="T7" fmla="*/ 13 h 329"/>
              <a:gd name="T8" fmla="*/ 136 w 178"/>
              <a:gd name="T9" fmla="*/ 0 h 329"/>
              <a:gd name="T10" fmla="*/ 13 w 178"/>
              <a:gd name="T11" fmla="*/ 0 h 329"/>
              <a:gd name="T12" fmla="*/ 4 w 178"/>
              <a:gd name="T13" fmla="*/ 4 h 329"/>
              <a:gd name="T14" fmla="*/ 0 w 178"/>
              <a:gd name="T15" fmla="*/ 13 h 329"/>
              <a:gd name="T16" fmla="*/ 159 w 178"/>
              <a:gd name="T17" fmla="*/ 328 h 329"/>
              <a:gd name="T18" fmla="*/ 163 w 178"/>
              <a:gd name="T19" fmla="*/ 329 h 329"/>
              <a:gd name="T20" fmla="*/ 174 w 178"/>
              <a:gd name="T21" fmla="*/ 321 h 329"/>
              <a:gd name="T22" fmla="*/ 168 w 178"/>
              <a:gd name="T23" fmla="*/ 30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68" y="304"/>
                </a:moveTo>
                <a:cubicBezTo>
                  <a:pt x="58" y="265"/>
                  <a:pt x="31" y="77"/>
                  <a:pt x="26" y="25"/>
                </a:cubicBezTo>
                <a:lnTo>
                  <a:pt x="136" y="25"/>
                </a:lnTo>
                <a:cubicBezTo>
                  <a:pt x="144" y="25"/>
                  <a:pt x="149" y="21"/>
                  <a:pt x="149" y="13"/>
                </a:cubicBezTo>
                <a:cubicBezTo>
                  <a:pt x="149" y="5"/>
                  <a:pt x="144" y="0"/>
                  <a:pt x="136" y="0"/>
                </a:cubicBezTo>
                <a:lnTo>
                  <a:pt x="13" y="0"/>
                </a:lnTo>
                <a:cubicBezTo>
                  <a:pt x="9" y="0"/>
                  <a:pt x="6" y="2"/>
                  <a:pt x="4" y="4"/>
                </a:cubicBezTo>
                <a:cubicBezTo>
                  <a:pt x="1" y="7"/>
                  <a:pt x="0" y="10"/>
                  <a:pt x="0" y="13"/>
                </a:cubicBezTo>
                <a:cubicBezTo>
                  <a:pt x="0" y="24"/>
                  <a:pt x="16" y="278"/>
                  <a:pt x="159" y="328"/>
                </a:cubicBezTo>
                <a:cubicBezTo>
                  <a:pt x="160" y="328"/>
                  <a:pt x="161" y="329"/>
                  <a:pt x="163" y="329"/>
                </a:cubicBezTo>
                <a:cubicBezTo>
                  <a:pt x="167" y="329"/>
                  <a:pt x="173" y="326"/>
                  <a:pt x="174" y="321"/>
                </a:cubicBezTo>
                <a:cubicBezTo>
                  <a:pt x="178" y="313"/>
                  <a:pt x="174" y="307"/>
                  <a:pt x="168" y="30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3</xdr:col>
      <xdr:colOff>139704</xdr:colOff>
      <xdr:row>104</xdr:row>
      <xdr:rowOff>69850</xdr:rowOff>
    </xdr:from>
    <xdr:to>
      <xdr:col>3</xdr:col>
      <xdr:colOff>866835</xdr:colOff>
      <xdr:row>104</xdr:row>
      <xdr:rowOff>619125</xdr:rowOff>
    </xdr:to>
    <xdr:grpSp>
      <xdr:nvGrpSpPr>
        <xdr:cNvPr id="231" name="Project_launch" descr="{&quot;Key&quot;:&quot;POWER_USER_SHAPE_ICON&quot;,&quot;Value&quot;:&quot;POWER_USER_SHAPE_ICON_STYLE_1&quot;}">
          <a:extLst>
            <a:ext uri="{FF2B5EF4-FFF2-40B4-BE49-F238E27FC236}">
              <a16:creationId xmlns:a16="http://schemas.microsoft.com/office/drawing/2014/main" id="{CD32A369-3D58-0B4E-81E1-C3C96CF1513A}"/>
            </a:ext>
          </a:extLst>
        </xdr:cNvPr>
        <xdr:cNvGrpSpPr>
          <a:grpSpLocks noChangeAspect="1"/>
        </xdr:cNvGrpSpPr>
      </xdr:nvGrpSpPr>
      <xdr:grpSpPr>
        <a:xfrm>
          <a:off x="2543179" y="26927175"/>
          <a:ext cx="720781" cy="549275"/>
          <a:chOff x="2932113" y="4483100"/>
          <a:chExt cx="855663" cy="644525"/>
        </a:xfrm>
      </xdr:grpSpPr>
      <xdr:sp macro="" textlink="">
        <xdr:nvSpPr>
          <xdr:cNvPr id="232" name="Freeform 61">
            <a:extLst>
              <a:ext uri="{FF2B5EF4-FFF2-40B4-BE49-F238E27FC236}">
                <a16:creationId xmlns:a16="http://schemas.microsoft.com/office/drawing/2014/main" id="{6E9C1B43-A8B2-3FA7-13D3-B659081FF466}"/>
              </a:ext>
            </a:extLst>
          </xdr:cNvPr>
          <xdr:cNvSpPr>
            <a:spLocks/>
          </xdr:cNvSpPr>
        </xdr:nvSpPr>
        <xdr:spPr bwMode="auto">
          <a:xfrm>
            <a:off x="2932113" y="4752975"/>
            <a:ext cx="458788" cy="374650"/>
          </a:xfrm>
          <a:custGeom>
            <a:avLst/>
            <a:gdLst>
              <a:gd name="T0" fmla="*/ 0 w 611"/>
              <a:gd name="T1" fmla="*/ 498 h 498"/>
              <a:gd name="T2" fmla="*/ 32 w 611"/>
              <a:gd name="T3" fmla="*/ 146 h 498"/>
              <a:gd name="T4" fmla="*/ 199 w 611"/>
              <a:gd name="T5" fmla="*/ 7 h 498"/>
              <a:gd name="T6" fmla="*/ 340 w 611"/>
              <a:gd name="T7" fmla="*/ 157 h 498"/>
              <a:gd name="T8" fmla="*/ 551 w 611"/>
              <a:gd name="T9" fmla="*/ 360 h 498"/>
              <a:gd name="T10" fmla="*/ 608 w 611"/>
              <a:gd name="T11" fmla="*/ 428 h 498"/>
              <a:gd name="T12" fmla="*/ 545 w 611"/>
              <a:gd name="T13" fmla="*/ 485 h 498"/>
              <a:gd name="T14" fmla="*/ 544 w 611"/>
              <a:gd name="T15" fmla="*/ 485 h 498"/>
              <a:gd name="T16" fmla="*/ 236 w 611"/>
              <a:gd name="T17" fmla="*/ 274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1" h="498">
                <a:moveTo>
                  <a:pt x="0" y="498"/>
                </a:moveTo>
                <a:lnTo>
                  <a:pt x="32" y="146"/>
                </a:lnTo>
                <a:cubicBezTo>
                  <a:pt x="44" y="49"/>
                  <a:pt x="123" y="0"/>
                  <a:pt x="199" y="7"/>
                </a:cubicBezTo>
                <a:cubicBezTo>
                  <a:pt x="278" y="14"/>
                  <a:pt x="330" y="80"/>
                  <a:pt x="340" y="157"/>
                </a:cubicBezTo>
                <a:cubicBezTo>
                  <a:pt x="355" y="278"/>
                  <a:pt x="441" y="350"/>
                  <a:pt x="551" y="360"/>
                </a:cubicBezTo>
                <a:cubicBezTo>
                  <a:pt x="586" y="363"/>
                  <a:pt x="611" y="393"/>
                  <a:pt x="608" y="428"/>
                </a:cubicBezTo>
                <a:cubicBezTo>
                  <a:pt x="605" y="466"/>
                  <a:pt x="573" y="485"/>
                  <a:pt x="545" y="485"/>
                </a:cubicBezTo>
                <a:lnTo>
                  <a:pt x="544" y="485"/>
                </a:lnTo>
                <a:cubicBezTo>
                  <a:pt x="392" y="474"/>
                  <a:pt x="280" y="384"/>
                  <a:pt x="236" y="274"/>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3" name="Line 62">
            <a:extLst>
              <a:ext uri="{FF2B5EF4-FFF2-40B4-BE49-F238E27FC236}">
                <a16:creationId xmlns:a16="http://schemas.microsoft.com/office/drawing/2014/main" id="{E155954F-5440-479C-F576-E83C15A98C86}"/>
              </a:ext>
            </a:extLst>
          </xdr:cNvPr>
          <xdr:cNvSpPr>
            <a:spLocks noChangeShapeType="1"/>
          </xdr:cNvSpPr>
        </xdr:nvSpPr>
        <xdr:spPr bwMode="auto">
          <a:xfrm flipH="1">
            <a:off x="3167063" y="5048250"/>
            <a:ext cx="6350" cy="79375"/>
          </a:xfrm>
          <a:prstGeom prst="line">
            <a:avLst/>
          </a:prstGeom>
          <a:noFill/>
          <a:ln w="19050" cap="flat">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4" name="Freeform 63">
            <a:extLst>
              <a:ext uri="{FF2B5EF4-FFF2-40B4-BE49-F238E27FC236}">
                <a16:creationId xmlns:a16="http://schemas.microsoft.com/office/drawing/2014/main" id="{07D278F6-FDBF-5933-A339-3725190FFFA0}"/>
              </a:ext>
            </a:extLst>
          </xdr:cNvPr>
          <xdr:cNvSpPr>
            <a:spLocks/>
          </xdr:cNvSpPr>
        </xdr:nvSpPr>
        <xdr:spPr bwMode="auto">
          <a:xfrm>
            <a:off x="3360738" y="4759325"/>
            <a:ext cx="427038" cy="368300"/>
          </a:xfrm>
          <a:custGeom>
            <a:avLst/>
            <a:gdLst>
              <a:gd name="T0" fmla="*/ 568 w 568"/>
              <a:gd name="T1" fmla="*/ 490 h 490"/>
              <a:gd name="T2" fmla="*/ 536 w 568"/>
              <a:gd name="T3" fmla="*/ 144 h 490"/>
              <a:gd name="T4" fmla="*/ 373 w 568"/>
              <a:gd name="T5" fmla="*/ 8 h 490"/>
              <a:gd name="T6" fmla="*/ 235 w 568"/>
              <a:gd name="T7" fmla="*/ 155 h 490"/>
              <a:gd name="T8" fmla="*/ 0 w 568"/>
              <a:gd name="T9" fmla="*/ 357 h 490"/>
            </a:gdLst>
            <a:ahLst/>
            <a:cxnLst>
              <a:cxn ang="0">
                <a:pos x="T0" y="T1"/>
              </a:cxn>
              <a:cxn ang="0">
                <a:pos x="T2" y="T3"/>
              </a:cxn>
              <a:cxn ang="0">
                <a:pos x="T4" y="T5"/>
              </a:cxn>
              <a:cxn ang="0">
                <a:pos x="T6" y="T7"/>
              </a:cxn>
              <a:cxn ang="0">
                <a:pos x="T8" y="T9"/>
              </a:cxn>
            </a:cxnLst>
            <a:rect l="0" t="0" r="r" b="b"/>
            <a:pathLst>
              <a:path w="568" h="490">
                <a:moveTo>
                  <a:pt x="568" y="490"/>
                </a:moveTo>
                <a:lnTo>
                  <a:pt x="536" y="144"/>
                </a:lnTo>
                <a:cubicBezTo>
                  <a:pt x="525" y="53"/>
                  <a:pt x="449" y="0"/>
                  <a:pt x="373" y="8"/>
                </a:cubicBezTo>
                <a:cubicBezTo>
                  <a:pt x="295" y="15"/>
                  <a:pt x="244" y="79"/>
                  <a:pt x="235" y="155"/>
                </a:cubicBezTo>
                <a:cubicBezTo>
                  <a:pt x="220" y="274"/>
                  <a:pt x="125" y="350"/>
                  <a:pt x="0" y="357"/>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5" name="Freeform 64">
            <a:extLst>
              <a:ext uri="{FF2B5EF4-FFF2-40B4-BE49-F238E27FC236}">
                <a16:creationId xmlns:a16="http://schemas.microsoft.com/office/drawing/2014/main" id="{FE33536D-B67D-48B3-4A4B-680D02E5F396}"/>
              </a:ext>
            </a:extLst>
          </xdr:cNvPr>
          <xdr:cNvSpPr>
            <a:spLocks/>
          </xdr:cNvSpPr>
        </xdr:nvSpPr>
        <xdr:spPr bwMode="auto">
          <a:xfrm>
            <a:off x="3357563" y="5051425"/>
            <a:ext cx="200025" cy="76200"/>
          </a:xfrm>
          <a:custGeom>
            <a:avLst/>
            <a:gdLst>
              <a:gd name="T0" fmla="*/ 0 w 266"/>
              <a:gd name="T1" fmla="*/ 84 h 101"/>
              <a:gd name="T2" fmla="*/ 254 w 266"/>
              <a:gd name="T3" fmla="*/ 0 h 101"/>
              <a:gd name="T4" fmla="*/ 266 w 266"/>
              <a:gd name="T5" fmla="*/ 101 h 101"/>
            </a:gdLst>
            <a:ahLst/>
            <a:cxnLst>
              <a:cxn ang="0">
                <a:pos x="T0" y="T1"/>
              </a:cxn>
              <a:cxn ang="0">
                <a:pos x="T2" y="T3"/>
              </a:cxn>
              <a:cxn ang="0">
                <a:pos x="T4" y="T5"/>
              </a:cxn>
            </a:cxnLst>
            <a:rect l="0" t="0" r="r" b="b"/>
            <a:pathLst>
              <a:path w="266" h="101">
                <a:moveTo>
                  <a:pt x="0" y="84"/>
                </a:moveTo>
                <a:cubicBezTo>
                  <a:pt x="97" y="89"/>
                  <a:pt x="199" y="48"/>
                  <a:pt x="254" y="0"/>
                </a:cubicBezTo>
                <a:lnTo>
                  <a:pt x="266" y="101"/>
                </a:ln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6" name="Freeform 65">
            <a:extLst>
              <a:ext uri="{FF2B5EF4-FFF2-40B4-BE49-F238E27FC236}">
                <a16:creationId xmlns:a16="http://schemas.microsoft.com/office/drawing/2014/main" id="{A302FACB-AE84-4FC2-7C77-F7949AAA100D}"/>
              </a:ext>
            </a:extLst>
          </xdr:cNvPr>
          <xdr:cNvSpPr>
            <a:spLocks/>
          </xdr:cNvSpPr>
        </xdr:nvSpPr>
        <xdr:spPr bwMode="auto">
          <a:xfrm>
            <a:off x="3486150" y="4600575"/>
            <a:ext cx="214313" cy="133350"/>
          </a:xfrm>
          <a:custGeom>
            <a:avLst/>
            <a:gdLst>
              <a:gd name="T0" fmla="*/ 282 w 285"/>
              <a:gd name="T1" fmla="*/ 1 h 177"/>
              <a:gd name="T2" fmla="*/ 277 w 285"/>
              <a:gd name="T3" fmla="*/ 65 h 177"/>
              <a:gd name="T4" fmla="*/ 105 w 285"/>
              <a:gd name="T5" fmla="*/ 154 h 177"/>
              <a:gd name="T6" fmla="*/ 12 w 285"/>
              <a:gd name="T7" fmla="*/ 0 h 177"/>
            </a:gdLst>
            <a:ahLst/>
            <a:cxnLst>
              <a:cxn ang="0">
                <a:pos x="T0" y="T1"/>
              </a:cxn>
              <a:cxn ang="0">
                <a:pos x="T2" y="T3"/>
              </a:cxn>
              <a:cxn ang="0">
                <a:pos x="T4" y="T5"/>
              </a:cxn>
              <a:cxn ang="0">
                <a:pos x="T6" y="T7"/>
              </a:cxn>
            </a:cxnLst>
            <a:rect l="0" t="0" r="r" b="b"/>
            <a:pathLst>
              <a:path w="285" h="177">
                <a:moveTo>
                  <a:pt x="282" y="1"/>
                </a:moveTo>
                <a:cubicBezTo>
                  <a:pt x="285" y="21"/>
                  <a:pt x="284" y="43"/>
                  <a:pt x="277" y="65"/>
                </a:cubicBezTo>
                <a:cubicBezTo>
                  <a:pt x="254" y="137"/>
                  <a:pt x="177" y="177"/>
                  <a:pt x="105" y="154"/>
                </a:cubicBezTo>
                <a:cubicBezTo>
                  <a:pt x="39" y="133"/>
                  <a:pt x="0" y="66"/>
                  <a:pt x="12"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7" name="Freeform 66">
            <a:extLst>
              <a:ext uri="{FF2B5EF4-FFF2-40B4-BE49-F238E27FC236}">
                <a16:creationId xmlns:a16="http://schemas.microsoft.com/office/drawing/2014/main" id="{F72D3D69-083A-CC21-F0FF-9E24B4CA83A6}"/>
              </a:ext>
            </a:extLst>
          </xdr:cNvPr>
          <xdr:cNvSpPr>
            <a:spLocks/>
          </xdr:cNvSpPr>
        </xdr:nvSpPr>
        <xdr:spPr bwMode="auto">
          <a:xfrm>
            <a:off x="3484563" y="4483100"/>
            <a:ext cx="223838" cy="115888"/>
          </a:xfrm>
          <a:custGeom>
            <a:avLst/>
            <a:gdLst>
              <a:gd name="T0" fmla="*/ 0 w 297"/>
              <a:gd name="T1" fmla="*/ 154 h 154"/>
              <a:gd name="T2" fmla="*/ 149 w 297"/>
              <a:gd name="T3" fmla="*/ 0 h 154"/>
              <a:gd name="T4" fmla="*/ 191 w 297"/>
              <a:gd name="T5" fmla="*/ 7 h 154"/>
              <a:gd name="T6" fmla="*/ 295 w 297"/>
              <a:gd name="T7" fmla="*/ 152 h 154"/>
            </a:gdLst>
            <a:ahLst/>
            <a:cxnLst>
              <a:cxn ang="0">
                <a:pos x="T0" y="T1"/>
              </a:cxn>
              <a:cxn ang="0">
                <a:pos x="T2" y="T3"/>
              </a:cxn>
              <a:cxn ang="0">
                <a:pos x="T4" y="T5"/>
              </a:cxn>
              <a:cxn ang="0">
                <a:pos x="T6" y="T7"/>
              </a:cxn>
            </a:cxnLst>
            <a:rect l="0" t="0" r="r" b="b"/>
            <a:pathLst>
              <a:path w="297" h="154">
                <a:moveTo>
                  <a:pt x="0" y="154"/>
                </a:moveTo>
                <a:cubicBezTo>
                  <a:pt x="3" y="63"/>
                  <a:pt x="70" y="0"/>
                  <a:pt x="149" y="0"/>
                </a:cubicBezTo>
                <a:cubicBezTo>
                  <a:pt x="164" y="0"/>
                  <a:pt x="178" y="3"/>
                  <a:pt x="191" y="7"/>
                </a:cubicBezTo>
                <a:cubicBezTo>
                  <a:pt x="256" y="27"/>
                  <a:pt x="297" y="93"/>
                  <a:pt x="295"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8" name="Line 67">
            <a:extLst>
              <a:ext uri="{FF2B5EF4-FFF2-40B4-BE49-F238E27FC236}">
                <a16:creationId xmlns:a16="http://schemas.microsoft.com/office/drawing/2014/main" id="{A83E997B-3CAF-E288-EBD7-3763680B9C06}"/>
              </a:ext>
            </a:extLst>
          </xdr:cNvPr>
          <xdr:cNvSpPr>
            <a:spLocks noChangeShapeType="1"/>
          </xdr:cNvSpPr>
        </xdr:nvSpPr>
        <xdr:spPr bwMode="auto">
          <a:xfrm>
            <a:off x="3448050" y="4598988"/>
            <a:ext cx="266700"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9" name="Freeform 68">
            <a:extLst>
              <a:ext uri="{FF2B5EF4-FFF2-40B4-BE49-F238E27FC236}">
                <a16:creationId xmlns:a16="http://schemas.microsoft.com/office/drawing/2014/main" id="{30461967-EAAF-2022-B86E-7EF73A1A8B7E}"/>
              </a:ext>
            </a:extLst>
          </xdr:cNvPr>
          <xdr:cNvSpPr>
            <a:spLocks/>
          </xdr:cNvSpPr>
        </xdr:nvSpPr>
        <xdr:spPr bwMode="auto">
          <a:xfrm>
            <a:off x="3021013" y="4600575"/>
            <a:ext cx="214313" cy="133350"/>
          </a:xfrm>
          <a:custGeom>
            <a:avLst/>
            <a:gdLst>
              <a:gd name="T0" fmla="*/ 4 w 285"/>
              <a:gd name="T1" fmla="*/ 1 h 177"/>
              <a:gd name="T2" fmla="*/ 8 w 285"/>
              <a:gd name="T3" fmla="*/ 65 h 177"/>
              <a:gd name="T4" fmla="*/ 181 w 285"/>
              <a:gd name="T5" fmla="*/ 154 h 177"/>
              <a:gd name="T6" fmla="*/ 274 w 285"/>
              <a:gd name="T7" fmla="*/ 0 h 177"/>
            </a:gdLst>
            <a:ahLst/>
            <a:cxnLst>
              <a:cxn ang="0">
                <a:pos x="T0" y="T1"/>
              </a:cxn>
              <a:cxn ang="0">
                <a:pos x="T2" y="T3"/>
              </a:cxn>
              <a:cxn ang="0">
                <a:pos x="T4" y="T5"/>
              </a:cxn>
              <a:cxn ang="0">
                <a:pos x="T6" y="T7"/>
              </a:cxn>
            </a:cxnLst>
            <a:rect l="0" t="0" r="r" b="b"/>
            <a:pathLst>
              <a:path w="285" h="177">
                <a:moveTo>
                  <a:pt x="4" y="1"/>
                </a:moveTo>
                <a:cubicBezTo>
                  <a:pt x="0" y="21"/>
                  <a:pt x="2" y="43"/>
                  <a:pt x="8" y="65"/>
                </a:cubicBezTo>
                <a:cubicBezTo>
                  <a:pt x="31" y="137"/>
                  <a:pt x="109" y="177"/>
                  <a:pt x="181" y="154"/>
                </a:cubicBezTo>
                <a:cubicBezTo>
                  <a:pt x="247" y="133"/>
                  <a:pt x="285" y="66"/>
                  <a:pt x="274"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40" name="Freeform 69">
            <a:extLst>
              <a:ext uri="{FF2B5EF4-FFF2-40B4-BE49-F238E27FC236}">
                <a16:creationId xmlns:a16="http://schemas.microsoft.com/office/drawing/2014/main" id="{34946B44-2A42-E749-9434-54B403BDBF21}"/>
              </a:ext>
            </a:extLst>
          </xdr:cNvPr>
          <xdr:cNvSpPr>
            <a:spLocks/>
          </xdr:cNvSpPr>
        </xdr:nvSpPr>
        <xdr:spPr bwMode="auto">
          <a:xfrm>
            <a:off x="3013075" y="4483100"/>
            <a:ext cx="223838" cy="115888"/>
          </a:xfrm>
          <a:custGeom>
            <a:avLst/>
            <a:gdLst>
              <a:gd name="T0" fmla="*/ 297 w 297"/>
              <a:gd name="T1" fmla="*/ 154 h 154"/>
              <a:gd name="T2" fmla="*/ 148 w 297"/>
              <a:gd name="T3" fmla="*/ 0 h 154"/>
              <a:gd name="T4" fmla="*/ 106 w 297"/>
              <a:gd name="T5" fmla="*/ 7 h 154"/>
              <a:gd name="T6" fmla="*/ 2 w 297"/>
              <a:gd name="T7" fmla="*/ 152 h 154"/>
            </a:gdLst>
            <a:ahLst/>
            <a:cxnLst>
              <a:cxn ang="0">
                <a:pos x="T0" y="T1"/>
              </a:cxn>
              <a:cxn ang="0">
                <a:pos x="T2" y="T3"/>
              </a:cxn>
              <a:cxn ang="0">
                <a:pos x="T4" y="T5"/>
              </a:cxn>
              <a:cxn ang="0">
                <a:pos x="T6" y="T7"/>
              </a:cxn>
            </a:cxnLst>
            <a:rect l="0" t="0" r="r" b="b"/>
            <a:pathLst>
              <a:path w="297" h="154">
                <a:moveTo>
                  <a:pt x="297" y="154"/>
                </a:moveTo>
                <a:cubicBezTo>
                  <a:pt x="295" y="63"/>
                  <a:pt x="228" y="0"/>
                  <a:pt x="148" y="0"/>
                </a:cubicBezTo>
                <a:cubicBezTo>
                  <a:pt x="133" y="0"/>
                  <a:pt x="119" y="3"/>
                  <a:pt x="106" y="7"/>
                </a:cubicBezTo>
                <a:cubicBezTo>
                  <a:pt x="42" y="27"/>
                  <a:pt x="0" y="93"/>
                  <a:pt x="2"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41" name="Line 70">
            <a:extLst>
              <a:ext uri="{FF2B5EF4-FFF2-40B4-BE49-F238E27FC236}">
                <a16:creationId xmlns:a16="http://schemas.microsoft.com/office/drawing/2014/main" id="{3D2F08C9-4CBE-29B5-99B5-3EE258E0D031}"/>
              </a:ext>
            </a:extLst>
          </xdr:cNvPr>
          <xdr:cNvSpPr>
            <a:spLocks noChangeShapeType="1"/>
          </xdr:cNvSpPr>
        </xdr:nvSpPr>
        <xdr:spPr bwMode="auto">
          <a:xfrm flipH="1">
            <a:off x="3006725" y="4598988"/>
            <a:ext cx="268288"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xdr:from>
      <xdr:col>0</xdr:col>
      <xdr:colOff>63500</xdr:colOff>
      <xdr:row>5</xdr:row>
      <xdr:rowOff>50800</xdr:rowOff>
    </xdr:from>
    <xdr:to>
      <xdr:col>1</xdr:col>
      <xdr:colOff>771058</xdr:colOff>
      <xdr:row>7</xdr:row>
      <xdr:rowOff>157432</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9F98BCE1-7A53-4215-85C7-70B19EF86641}"/>
            </a:ext>
          </a:extLst>
        </xdr:cNvPr>
        <xdr:cNvSpPr/>
      </xdr:nvSpPr>
      <xdr:spPr>
        <a:xfrm>
          <a:off x="63500" y="9398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70069</xdr:rowOff>
    </xdr:from>
    <xdr:to>
      <xdr:col>2</xdr:col>
      <xdr:colOff>632210</xdr:colOff>
      <xdr:row>7</xdr:row>
      <xdr:rowOff>158690</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2761B6AE-53BC-C649-8A51-BE94F829EDCC}"/>
            </a:ext>
          </a:extLst>
        </xdr:cNvPr>
        <xdr:cNvSpPr/>
      </xdr:nvSpPr>
      <xdr:spPr>
        <a:xfrm>
          <a:off x="1054694" y="9590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656936</xdr:colOff>
      <xdr:row>5</xdr:row>
      <xdr:rowOff>89954</xdr:rowOff>
    </xdr:from>
    <xdr:to>
      <xdr:col>6</xdr:col>
      <xdr:colOff>527674</xdr:colOff>
      <xdr:row>7</xdr:row>
      <xdr:rowOff>170555</xdr:rowOff>
    </xdr:to>
    <xdr:sp macro="" textlink="">
      <xdr:nvSpPr>
        <xdr:cNvPr id="25" name="Rectangle 24">
          <a:hlinkClick xmlns:r="http://schemas.openxmlformats.org/officeDocument/2006/relationships" r:id="rId8"/>
          <a:extLst>
            <a:ext uri="{FF2B5EF4-FFF2-40B4-BE49-F238E27FC236}">
              <a16:creationId xmlns:a16="http://schemas.microsoft.com/office/drawing/2014/main" id="{5F5316AE-790A-3B43-9F26-0638F0ED2A04}"/>
            </a:ext>
          </a:extLst>
        </xdr:cNvPr>
        <xdr:cNvSpPr/>
      </xdr:nvSpPr>
      <xdr:spPr>
        <a:xfrm>
          <a:off x="3057236" y="9789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705343</xdr:colOff>
      <xdr:row>5</xdr:row>
      <xdr:rowOff>94969</xdr:rowOff>
    </xdr:from>
    <xdr:to>
      <xdr:col>6</xdr:col>
      <xdr:colOff>1564171</xdr:colOff>
      <xdr:row>7</xdr:row>
      <xdr:rowOff>162925</xdr:rowOff>
    </xdr:to>
    <xdr:sp macro="" textlink="">
      <xdr:nvSpPr>
        <xdr:cNvPr id="26" name="Rectangle 25">
          <a:hlinkClick xmlns:r="http://schemas.openxmlformats.org/officeDocument/2006/relationships" r:id="rId9"/>
          <a:extLst>
            <a:ext uri="{FF2B5EF4-FFF2-40B4-BE49-F238E27FC236}">
              <a16:creationId xmlns:a16="http://schemas.microsoft.com/office/drawing/2014/main" id="{604F924C-B224-4842-BFA4-87471FA62D2A}"/>
            </a:ext>
          </a:extLst>
        </xdr:cNvPr>
        <xdr:cNvSpPr/>
      </xdr:nvSpPr>
      <xdr:spPr>
        <a:xfrm>
          <a:off x="4045443" y="9839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1744261</xdr:colOff>
      <xdr:row>5</xdr:row>
      <xdr:rowOff>102654</xdr:rowOff>
    </xdr:from>
    <xdr:to>
      <xdr:col>6</xdr:col>
      <xdr:colOff>2507769</xdr:colOff>
      <xdr:row>7</xdr:row>
      <xdr:rowOff>163092</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FFB4F3FE-5515-4D45-B35A-364263D7D7DD}"/>
            </a:ext>
          </a:extLst>
        </xdr:cNvPr>
        <xdr:cNvSpPr/>
      </xdr:nvSpPr>
      <xdr:spPr>
        <a:xfrm>
          <a:off x="5084361" y="9916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25694</xdr:colOff>
      <xdr:row>5</xdr:row>
      <xdr:rowOff>77254</xdr:rowOff>
    </xdr:from>
    <xdr:to>
      <xdr:col>7</xdr:col>
      <xdr:colOff>884521</xdr:colOff>
      <xdr:row>7</xdr:row>
      <xdr:rowOff>158356</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1E06F8E2-4343-C746-856A-4F1BA437297E}"/>
            </a:ext>
          </a:extLst>
        </xdr:cNvPr>
        <xdr:cNvSpPr/>
      </xdr:nvSpPr>
      <xdr:spPr>
        <a:xfrm>
          <a:off x="6007394" y="9662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67142</xdr:colOff>
      <xdr:row>5</xdr:row>
      <xdr:rowOff>89954</xdr:rowOff>
    </xdr:from>
    <xdr:to>
      <xdr:col>8</xdr:col>
      <xdr:colOff>937891</xdr:colOff>
      <xdr:row>7</xdr:row>
      <xdr:rowOff>170054</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A27E5BA8-4874-0747-BFF8-7F2D5BAD2654}"/>
            </a:ext>
          </a:extLst>
        </xdr:cNvPr>
        <xdr:cNvSpPr/>
      </xdr:nvSpPr>
      <xdr:spPr>
        <a:xfrm>
          <a:off x="6988642" y="9789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683010</xdr:colOff>
      <xdr:row>5</xdr:row>
      <xdr:rowOff>57871</xdr:rowOff>
    </xdr:from>
    <xdr:to>
      <xdr:col>3</xdr:col>
      <xdr:colOff>556010</xdr:colOff>
      <xdr:row>7</xdr:row>
      <xdr:rowOff>150392</xdr:rowOff>
    </xdr:to>
    <xdr:sp macro="" textlink="">
      <xdr:nvSpPr>
        <xdr:cNvPr id="30" name="Rectangle 29">
          <a:hlinkClick xmlns:r="http://schemas.openxmlformats.org/officeDocument/2006/relationships" r:id="rId13"/>
          <a:extLst>
            <a:ext uri="{FF2B5EF4-FFF2-40B4-BE49-F238E27FC236}">
              <a16:creationId xmlns:a16="http://schemas.microsoft.com/office/drawing/2014/main" id="{4BF887BB-2A7B-3842-BC32-E2568FAA2ED5}"/>
            </a:ext>
          </a:extLst>
        </xdr:cNvPr>
        <xdr:cNvSpPr/>
      </xdr:nvSpPr>
      <xdr:spPr>
        <a:xfrm>
          <a:off x="1978410" y="9468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1039491</xdr:colOff>
      <xdr:row>5</xdr:row>
      <xdr:rowOff>115354</xdr:rowOff>
    </xdr:from>
    <xdr:to>
      <xdr:col>9</xdr:col>
      <xdr:colOff>810744</xdr:colOff>
      <xdr:row>7</xdr:row>
      <xdr:rowOff>175624</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8CC282B9-B94C-0049-BCD7-7D9087604C5C}"/>
            </a:ext>
          </a:extLst>
        </xdr:cNvPr>
        <xdr:cNvSpPr/>
      </xdr:nvSpPr>
      <xdr:spPr>
        <a:xfrm>
          <a:off x="7960991" y="10043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939883</xdr:colOff>
      <xdr:row>5</xdr:row>
      <xdr:rowOff>102654</xdr:rowOff>
    </xdr:from>
    <xdr:to>
      <xdr:col>10</xdr:col>
      <xdr:colOff>683597</xdr:colOff>
      <xdr:row>7</xdr:row>
      <xdr:rowOff>162924</xdr:rowOff>
    </xdr:to>
    <xdr:sp macro="" textlink="">
      <xdr:nvSpPr>
        <xdr:cNvPr id="32" name="Rectangle 31">
          <a:hlinkClick xmlns:r="http://schemas.openxmlformats.org/officeDocument/2006/relationships" r:id="rId15"/>
          <a:extLst>
            <a:ext uri="{FF2B5EF4-FFF2-40B4-BE49-F238E27FC236}">
              <a16:creationId xmlns:a16="http://schemas.microsoft.com/office/drawing/2014/main" id="{5CB99836-74AA-D446-97DD-B806B847CF45}"/>
            </a:ext>
          </a:extLst>
        </xdr:cNvPr>
        <xdr:cNvSpPr/>
      </xdr:nvSpPr>
      <xdr:spPr>
        <a:xfrm>
          <a:off x="8966283" y="9916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809964</xdr:colOff>
      <xdr:row>5</xdr:row>
      <xdr:rowOff>102654</xdr:rowOff>
    </xdr:from>
    <xdr:to>
      <xdr:col>11</xdr:col>
      <xdr:colOff>772204</xdr:colOff>
      <xdr:row>8</xdr:row>
      <xdr:rowOff>5956</xdr:rowOff>
    </xdr:to>
    <xdr:sp macro="" textlink="">
      <xdr:nvSpPr>
        <xdr:cNvPr id="33" name="Rectangle 32">
          <a:hlinkClick xmlns:r="http://schemas.openxmlformats.org/officeDocument/2006/relationships" r:id="rId16"/>
          <a:extLst>
            <a:ext uri="{FF2B5EF4-FFF2-40B4-BE49-F238E27FC236}">
              <a16:creationId xmlns:a16="http://schemas.microsoft.com/office/drawing/2014/main" id="{E153A9A4-508D-5347-8561-FD6B38224A2F}"/>
            </a:ext>
          </a:extLst>
        </xdr:cNvPr>
        <xdr:cNvSpPr/>
      </xdr:nvSpPr>
      <xdr:spPr>
        <a:xfrm>
          <a:off x="9941264" y="9916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805876</xdr:colOff>
      <xdr:row>5</xdr:row>
      <xdr:rowOff>115355</xdr:rowOff>
    </xdr:from>
    <xdr:to>
      <xdr:col>13</xdr:col>
      <xdr:colOff>527310</xdr:colOff>
      <xdr:row>7</xdr:row>
      <xdr:rowOff>171391</xdr:rowOff>
    </xdr:to>
    <xdr:sp macro="" textlink="">
      <xdr:nvSpPr>
        <xdr:cNvPr id="34" name="Rectangle 33">
          <a:hlinkClick xmlns:r="http://schemas.openxmlformats.org/officeDocument/2006/relationships" r:id="rId17"/>
          <a:extLst>
            <a:ext uri="{FF2B5EF4-FFF2-40B4-BE49-F238E27FC236}">
              <a16:creationId xmlns:a16="http://schemas.microsoft.com/office/drawing/2014/main" id="{BF4C965F-24C2-9A4A-8300-E2B73F595967}"/>
            </a:ext>
          </a:extLst>
        </xdr:cNvPr>
        <xdr:cNvSpPr/>
      </xdr:nvSpPr>
      <xdr:spPr>
        <a:xfrm>
          <a:off x="12146976" y="1004355"/>
          <a:ext cx="826334"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390764</xdr:colOff>
      <xdr:row>5</xdr:row>
      <xdr:rowOff>115354</xdr:rowOff>
    </xdr:from>
    <xdr:to>
      <xdr:col>15</xdr:col>
      <xdr:colOff>134017</xdr:colOff>
      <xdr:row>7</xdr:row>
      <xdr:rowOff>162089</xdr:rowOff>
    </xdr:to>
    <xdr:sp macro="" textlink="">
      <xdr:nvSpPr>
        <xdr:cNvPr id="35" name="Rectangle 34">
          <a:hlinkClick xmlns:r="http://schemas.openxmlformats.org/officeDocument/2006/relationships" r:id="rId18"/>
          <a:extLst>
            <a:ext uri="{FF2B5EF4-FFF2-40B4-BE49-F238E27FC236}">
              <a16:creationId xmlns:a16="http://schemas.microsoft.com/office/drawing/2014/main" id="{4034C2E7-97E2-F146-88FA-891729614603}"/>
            </a:ext>
          </a:extLst>
        </xdr:cNvPr>
        <xdr:cNvSpPr/>
      </xdr:nvSpPr>
      <xdr:spPr>
        <a:xfrm>
          <a:off x="13941664" y="10043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238217</xdr:colOff>
      <xdr:row>5</xdr:row>
      <xdr:rowOff>115354</xdr:rowOff>
    </xdr:from>
    <xdr:to>
      <xdr:col>15</xdr:col>
      <xdr:colOff>1086057</xdr:colOff>
      <xdr:row>7</xdr:row>
      <xdr:rowOff>171390</xdr:rowOff>
    </xdr:to>
    <xdr:sp macro="" textlink="">
      <xdr:nvSpPr>
        <xdr:cNvPr id="36" name="Rectangle 35">
          <a:hlinkClick xmlns:r="http://schemas.openxmlformats.org/officeDocument/2006/relationships" r:id="rId19"/>
          <a:extLst>
            <a:ext uri="{FF2B5EF4-FFF2-40B4-BE49-F238E27FC236}">
              <a16:creationId xmlns:a16="http://schemas.microsoft.com/office/drawing/2014/main" id="{5976D994-13F7-C64E-B466-C9911D197868}"/>
            </a:ext>
          </a:extLst>
        </xdr:cNvPr>
        <xdr:cNvSpPr/>
      </xdr:nvSpPr>
      <xdr:spPr>
        <a:xfrm>
          <a:off x="14894017" y="10043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1016367</xdr:colOff>
      <xdr:row>5</xdr:row>
      <xdr:rowOff>140754</xdr:rowOff>
    </xdr:from>
    <xdr:to>
      <xdr:col>17</xdr:col>
      <xdr:colOff>813167</xdr:colOff>
      <xdr:row>8</xdr:row>
      <xdr:rowOff>10524</xdr:rowOff>
    </xdr:to>
    <xdr:sp macro="" textlink="">
      <xdr:nvSpPr>
        <xdr:cNvPr id="37" name="Rectangle 36">
          <a:hlinkClick xmlns:r="http://schemas.openxmlformats.org/officeDocument/2006/relationships" r:id="rId20"/>
          <a:extLst>
            <a:ext uri="{FF2B5EF4-FFF2-40B4-BE49-F238E27FC236}">
              <a16:creationId xmlns:a16="http://schemas.microsoft.com/office/drawing/2014/main" id="{DFC3684C-75CC-184B-99E4-5034C0933C3A}"/>
            </a:ext>
          </a:extLst>
        </xdr:cNvPr>
        <xdr:cNvSpPr/>
      </xdr:nvSpPr>
      <xdr:spPr>
        <a:xfrm>
          <a:off x="16777067" y="10297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111071</xdr:colOff>
      <xdr:row>5</xdr:row>
      <xdr:rowOff>115354</xdr:rowOff>
    </xdr:from>
    <xdr:to>
      <xdr:col>16</xdr:col>
      <xdr:colOff>911171</xdr:colOff>
      <xdr:row>7</xdr:row>
      <xdr:rowOff>171390</xdr:rowOff>
    </xdr:to>
    <xdr:sp macro="" textlink="">
      <xdr:nvSpPr>
        <xdr:cNvPr id="38" name="Rectangle 37">
          <a:hlinkClick xmlns:r="http://schemas.openxmlformats.org/officeDocument/2006/relationships" r:id="rId21"/>
          <a:extLst>
            <a:ext uri="{FF2B5EF4-FFF2-40B4-BE49-F238E27FC236}">
              <a16:creationId xmlns:a16="http://schemas.microsoft.com/office/drawing/2014/main" id="{50CF4877-5275-E64C-8DE1-4A4027E4760B}"/>
            </a:ext>
          </a:extLst>
        </xdr:cNvPr>
        <xdr:cNvSpPr/>
      </xdr:nvSpPr>
      <xdr:spPr>
        <a:xfrm>
          <a:off x="15871771" y="10043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911904</xdr:colOff>
      <xdr:row>5</xdr:row>
      <xdr:rowOff>128054</xdr:rowOff>
    </xdr:from>
    <xdr:to>
      <xdr:col>12</xdr:col>
      <xdr:colOff>721257</xdr:colOff>
      <xdr:row>7</xdr:row>
      <xdr:rowOff>174789</xdr:rowOff>
    </xdr:to>
    <xdr:sp macro="" textlink="">
      <xdr:nvSpPr>
        <xdr:cNvPr id="39" name="Rectangle 38">
          <a:hlinkClick xmlns:r="http://schemas.openxmlformats.org/officeDocument/2006/relationships" r:id="rId22"/>
          <a:extLst>
            <a:ext uri="{FF2B5EF4-FFF2-40B4-BE49-F238E27FC236}">
              <a16:creationId xmlns:a16="http://schemas.microsoft.com/office/drawing/2014/main" id="{FF53A986-64B3-FD45-96C4-3A05228F26BD}"/>
            </a:ext>
          </a:extLst>
        </xdr:cNvPr>
        <xdr:cNvSpPr/>
      </xdr:nvSpPr>
      <xdr:spPr>
        <a:xfrm>
          <a:off x="11148104" y="10170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539029</xdr:colOff>
      <xdr:row>5</xdr:row>
      <xdr:rowOff>102655</xdr:rowOff>
    </xdr:from>
    <xdr:to>
      <xdr:col>14</xdr:col>
      <xdr:colOff>260464</xdr:colOff>
      <xdr:row>7</xdr:row>
      <xdr:rowOff>158691</xdr:rowOff>
    </xdr:to>
    <xdr:sp macro="" textlink="">
      <xdr:nvSpPr>
        <xdr:cNvPr id="40" name="Rectangle 39">
          <a:hlinkClick xmlns:r="http://schemas.openxmlformats.org/officeDocument/2006/relationships" r:id="rId23"/>
          <a:extLst>
            <a:ext uri="{FF2B5EF4-FFF2-40B4-BE49-F238E27FC236}">
              <a16:creationId xmlns:a16="http://schemas.microsoft.com/office/drawing/2014/main" id="{3D1D677E-0366-1F4E-9A3A-008D9531529F}"/>
            </a:ext>
          </a:extLst>
        </xdr:cNvPr>
        <xdr:cNvSpPr/>
      </xdr:nvSpPr>
      <xdr:spPr>
        <a:xfrm>
          <a:off x="12985029" y="9916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882706</xdr:colOff>
      <xdr:row>7</xdr:row>
      <xdr:rowOff>152400</xdr:rowOff>
    </xdr:from>
    <xdr:to>
      <xdr:col>10</xdr:col>
      <xdr:colOff>759210</xdr:colOff>
      <xdr:row>7</xdr:row>
      <xdr:rowOff>152680</xdr:rowOff>
    </xdr:to>
    <xdr:cxnSp macro="">
      <xdr:nvCxnSpPr>
        <xdr:cNvPr id="41" name="Straight Connector 42">
          <a:extLst>
            <a:ext uri="{FF2B5EF4-FFF2-40B4-BE49-F238E27FC236}">
              <a16:creationId xmlns:a16="http://schemas.microsoft.com/office/drawing/2014/main" id="{A0845804-77FE-AF40-8060-C3A9559E1694}"/>
            </a:ext>
          </a:extLst>
        </xdr:cNvPr>
        <xdr:cNvCxnSpPr/>
      </xdr:nvCxnSpPr>
      <xdr:spPr>
        <a:xfrm>
          <a:off x="8909106" y="1397000"/>
          <a:ext cx="981404"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xdr:row>
      <xdr:rowOff>84553</xdr:rowOff>
    </xdr:from>
    <xdr:to>
      <xdr:col>17</xdr:col>
      <xdr:colOff>903084</xdr:colOff>
      <xdr:row>8</xdr:row>
      <xdr:rowOff>46826</xdr:rowOff>
    </xdr:to>
    <xdr:pic>
      <xdr:nvPicPr>
        <xdr:cNvPr id="22" name="Image 1">
          <a:extLst>
            <a:ext uri="{FF2B5EF4-FFF2-40B4-BE49-F238E27FC236}">
              <a16:creationId xmlns:a16="http://schemas.microsoft.com/office/drawing/2014/main" id="{563F1C1F-5193-4558-AD26-4EFB9A402F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23921"/>
          <a:ext cx="17726935" cy="465894"/>
        </a:xfrm>
        <a:prstGeom prst="rect">
          <a:avLst/>
        </a:prstGeom>
      </xdr:spPr>
    </xdr:pic>
    <xdr:clientData/>
  </xdr:twoCellAnchor>
  <xdr:twoCellAnchor editAs="oneCell">
    <xdr:from>
      <xdr:col>0</xdr:col>
      <xdr:colOff>212725</xdr:colOff>
      <xdr:row>1</xdr:row>
      <xdr:rowOff>123825</xdr:rowOff>
    </xdr:from>
    <xdr:to>
      <xdr:col>3</xdr:col>
      <xdr:colOff>390816</xdr:colOff>
      <xdr:row>4</xdr:row>
      <xdr:rowOff>105962</xdr:rowOff>
    </xdr:to>
    <xdr:pic>
      <xdr:nvPicPr>
        <xdr:cNvPr id="6" name="Picture 1">
          <a:extLst>
            <a:ext uri="{FF2B5EF4-FFF2-40B4-BE49-F238E27FC236}">
              <a16:creationId xmlns:a16="http://schemas.microsoft.com/office/drawing/2014/main" id="{ABE9AD26-6392-4A34-A02C-99CB8E5608A3}"/>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295275"/>
          <a:ext cx="2613600" cy="507600"/>
        </a:xfrm>
        <a:prstGeom prst="rect">
          <a:avLst/>
        </a:prstGeom>
      </xdr:spPr>
    </xdr:pic>
    <xdr:clientData/>
  </xdr:twoCellAnchor>
  <xdr:twoCellAnchor editAs="oneCell">
    <xdr:from>
      <xdr:col>8</xdr:col>
      <xdr:colOff>152400</xdr:colOff>
      <xdr:row>10</xdr:row>
      <xdr:rowOff>66675</xdr:rowOff>
    </xdr:from>
    <xdr:to>
      <xdr:col>9</xdr:col>
      <xdr:colOff>598114</xdr:colOff>
      <xdr:row>10</xdr:row>
      <xdr:rowOff>349290</xdr:rowOff>
    </xdr:to>
    <xdr:pic>
      <xdr:nvPicPr>
        <xdr:cNvPr id="45" name="Picture 44">
          <a:hlinkClick xmlns:r="http://schemas.openxmlformats.org/officeDocument/2006/relationships" r:id="rId4"/>
          <a:extLst>
            <a:ext uri="{FF2B5EF4-FFF2-40B4-BE49-F238E27FC236}">
              <a16:creationId xmlns:a16="http://schemas.microsoft.com/office/drawing/2014/main" id="{3B73A5AD-909F-4E79-A3FE-0DF9E12B39CC}"/>
            </a:ext>
          </a:extLst>
        </xdr:cNvPr>
        <xdr:cNvPicPr>
          <a:picLocks noChangeAspect="1"/>
        </xdr:cNvPicPr>
      </xdr:nvPicPr>
      <xdr:blipFill>
        <a:blip xmlns:r="http://schemas.openxmlformats.org/officeDocument/2006/relationships" r:embed="rId5"/>
        <a:stretch>
          <a:fillRect/>
        </a:stretch>
      </xdr:blipFill>
      <xdr:spPr>
        <a:xfrm>
          <a:off x="5191125" y="1971675"/>
          <a:ext cx="1457528" cy="285790"/>
        </a:xfrm>
        <a:prstGeom prst="rect">
          <a:avLst/>
        </a:prstGeom>
      </xdr:spPr>
    </xdr:pic>
    <xdr:clientData/>
  </xdr:twoCellAnchor>
  <xdr:oneCellAnchor>
    <xdr:from>
      <xdr:col>3</xdr:col>
      <xdr:colOff>180976</xdr:colOff>
      <xdr:row>67</xdr:row>
      <xdr:rowOff>44450</xdr:rowOff>
    </xdr:from>
    <xdr:ext cx="745148" cy="542926"/>
    <xdr:grpSp>
      <xdr:nvGrpSpPr>
        <xdr:cNvPr id="77" name="Investment5" descr="{&quot;Key&quot;:&quot;POWER_USER_SHAPE_ICON&quot;,&quot;Value&quot;:&quot;POWER_USER_SHAPE_ICON_STYLE_1&quot;}">
          <a:extLst>
            <a:ext uri="{FF2B5EF4-FFF2-40B4-BE49-F238E27FC236}">
              <a16:creationId xmlns:a16="http://schemas.microsoft.com/office/drawing/2014/main" id="{0B829AC3-168C-534D-B8DE-E14DB02EE6E6}"/>
            </a:ext>
          </a:extLst>
        </xdr:cNvPr>
        <xdr:cNvGrpSpPr>
          <a:grpSpLocks noChangeAspect="1"/>
        </xdr:cNvGrpSpPr>
      </xdr:nvGrpSpPr>
      <xdr:grpSpPr>
        <a:xfrm>
          <a:off x="2578101" y="18773775"/>
          <a:ext cx="745148" cy="542926"/>
          <a:chOff x="1476375" y="323542"/>
          <a:chExt cx="554372" cy="403923"/>
        </a:xfrm>
      </xdr:grpSpPr>
      <xdr:sp macro="" textlink="">
        <xdr:nvSpPr>
          <xdr:cNvPr id="78" name="Freeform 75">
            <a:extLst>
              <a:ext uri="{FF2B5EF4-FFF2-40B4-BE49-F238E27FC236}">
                <a16:creationId xmlns:a16="http://schemas.microsoft.com/office/drawing/2014/main" id="{1BF05434-F55D-99D5-AB57-00F68EF9A828}"/>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9" name="Freeform 76">
            <a:extLst>
              <a:ext uri="{FF2B5EF4-FFF2-40B4-BE49-F238E27FC236}">
                <a16:creationId xmlns:a16="http://schemas.microsoft.com/office/drawing/2014/main" id="{30B7F236-CB57-8443-D5F1-64B8B7215CE3}"/>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0" name="Freeform 77">
            <a:extLst>
              <a:ext uri="{FF2B5EF4-FFF2-40B4-BE49-F238E27FC236}">
                <a16:creationId xmlns:a16="http://schemas.microsoft.com/office/drawing/2014/main" id="{4CE1C306-DBB2-B4FE-8C55-1EE191E1F4DF}"/>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1" name="Freeform 903">
            <a:extLst>
              <a:ext uri="{FF2B5EF4-FFF2-40B4-BE49-F238E27FC236}">
                <a16:creationId xmlns:a16="http://schemas.microsoft.com/office/drawing/2014/main" id="{56176478-2052-4ABB-0B6F-7156EA4BE3A0}"/>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2" name="Freeform 904">
            <a:extLst>
              <a:ext uri="{FF2B5EF4-FFF2-40B4-BE49-F238E27FC236}">
                <a16:creationId xmlns:a16="http://schemas.microsoft.com/office/drawing/2014/main" id="{1AE2733F-8A94-9C07-F4D3-ACF8B217F888}"/>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3" name="Freeform 905">
            <a:extLst>
              <a:ext uri="{FF2B5EF4-FFF2-40B4-BE49-F238E27FC236}">
                <a16:creationId xmlns:a16="http://schemas.microsoft.com/office/drawing/2014/main" id="{282DCAF5-18DB-A4A8-38B4-A47889933EFF}"/>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4" name="Freeform 906">
            <a:extLst>
              <a:ext uri="{FF2B5EF4-FFF2-40B4-BE49-F238E27FC236}">
                <a16:creationId xmlns:a16="http://schemas.microsoft.com/office/drawing/2014/main" id="{00765095-7645-DA80-0196-9A07BB57DC75}"/>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5" name="Freeform 907">
            <a:extLst>
              <a:ext uri="{FF2B5EF4-FFF2-40B4-BE49-F238E27FC236}">
                <a16:creationId xmlns:a16="http://schemas.microsoft.com/office/drawing/2014/main" id="{D093A76D-C209-919E-B8E2-0AD7E2C647C0}"/>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6" name="Freeform 908">
            <a:extLst>
              <a:ext uri="{FF2B5EF4-FFF2-40B4-BE49-F238E27FC236}">
                <a16:creationId xmlns:a16="http://schemas.microsoft.com/office/drawing/2014/main" id="{C020B8AB-97B4-BC62-F7C7-3116B5B1CD14}"/>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7" name="Freeform 909">
            <a:extLst>
              <a:ext uri="{FF2B5EF4-FFF2-40B4-BE49-F238E27FC236}">
                <a16:creationId xmlns:a16="http://schemas.microsoft.com/office/drawing/2014/main" id="{36568343-B0F1-3406-F85B-9BCBDA6163ED}"/>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8" name="Freeform 910">
            <a:extLst>
              <a:ext uri="{FF2B5EF4-FFF2-40B4-BE49-F238E27FC236}">
                <a16:creationId xmlns:a16="http://schemas.microsoft.com/office/drawing/2014/main" id="{B7109B55-2F83-BA9A-1F53-FC9E4283595E}"/>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9" name="Freeform 911">
            <a:extLst>
              <a:ext uri="{FF2B5EF4-FFF2-40B4-BE49-F238E27FC236}">
                <a16:creationId xmlns:a16="http://schemas.microsoft.com/office/drawing/2014/main" id="{680830ED-C63F-DBE8-7742-A12E1218FB88}"/>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0" name="Freeform 912">
            <a:extLst>
              <a:ext uri="{FF2B5EF4-FFF2-40B4-BE49-F238E27FC236}">
                <a16:creationId xmlns:a16="http://schemas.microsoft.com/office/drawing/2014/main" id="{52D9EA53-4A99-F3FF-FF28-3DAE23132351}"/>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333363</xdr:colOff>
      <xdr:row>69</xdr:row>
      <xdr:rowOff>95250</xdr:rowOff>
    </xdr:from>
    <xdr:ext cx="470397" cy="542925"/>
    <xdr:grpSp>
      <xdr:nvGrpSpPr>
        <xdr:cNvPr id="118" name="Machine_learning" descr="{&quot;Key&quot;:&quot;POWER_USER_SHAPE_ICON&quot;,&quot;Value&quot;:&quot;POWER_USER_SHAPE_ICON_STYLE_1&quot;}">
          <a:extLst>
            <a:ext uri="{FF2B5EF4-FFF2-40B4-BE49-F238E27FC236}">
              <a16:creationId xmlns:a16="http://schemas.microsoft.com/office/drawing/2014/main" id="{903056D7-D911-E049-960F-A72B6BE2FD14}"/>
            </a:ext>
          </a:extLst>
        </xdr:cNvPr>
        <xdr:cNvGrpSpPr>
          <a:grpSpLocks noChangeAspect="1"/>
        </xdr:cNvGrpSpPr>
      </xdr:nvGrpSpPr>
      <xdr:grpSpPr>
        <a:xfrm>
          <a:off x="2736838" y="19621500"/>
          <a:ext cx="470397" cy="542925"/>
          <a:chOff x="9104313" y="4337051"/>
          <a:chExt cx="720726" cy="831850"/>
        </a:xfrm>
        <a:noFill/>
      </xdr:grpSpPr>
      <xdr:sp macro="" textlink="">
        <xdr:nvSpPr>
          <xdr:cNvPr id="119" name="Freeform 399">
            <a:extLst>
              <a:ext uri="{FF2B5EF4-FFF2-40B4-BE49-F238E27FC236}">
                <a16:creationId xmlns:a16="http://schemas.microsoft.com/office/drawing/2014/main" id="{D72581B9-60E1-5E53-7E37-C41380CC5071}"/>
              </a:ext>
            </a:extLst>
          </xdr:cNvPr>
          <xdr:cNvSpPr>
            <a:spLocks/>
          </xdr:cNvSpPr>
        </xdr:nvSpPr>
        <xdr:spPr bwMode="auto">
          <a:xfrm>
            <a:off x="9371013" y="4375151"/>
            <a:ext cx="450850" cy="787400"/>
          </a:xfrm>
          <a:custGeom>
            <a:avLst/>
            <a:gdLst>
              <a:gd name="T0" fmla="*/ 98 w 670"/>
              <a:gd name="T1" fmla="*/ 0 h 1166"/>
              <a:gd name="T2" fmla="*/ 529 w 670"/>
              <a:gd name="T3" fmla="*/ 320 h 1166"/>
              <a:gd name="T4" fmla="*/ 531 w 670"/>
              <a:gd name="T5" fmla="*/ 392 h 1166"/>
              <a:gd name="T6" fmla="*/ 540 w 670"/>
              <a:gd name="T7" fmla="*/ 444 h 1166"/>
              <a:gd name="T8" fmla="*/ 660 w 670"/>
              <a:gd name="T9" fmla="*/ 593 h 1166"/>
              <a:gd name="T10" fmla="*/ 656 w 670"/>
              <a:gd name="T11" fmla="*/ 632 h 1166"/>
              <a:gd name="T12" fmla="*/ 572 w 670"/>
              <a:gd name="T13" fmla="*/ 699 h 1166"/>
              <a:gd name="T14" fmla="*/ 572 w 670"/>
              <a:gd name="T15" fmla="*/ 941 h 1166"/>
              <a:gd name="T16" fmla="*/ 527 w 670"/>
              <a:gd name="T17" fmla="*/ 986 h 1166"/>
              <a:gd name="T18" fmla="*/ 404 w 670"/>
              <a:gd name="T19" fmla="*/ 986 h 1166"/>
              <a:gd name="T20" fmla="*/ 359 w 670"/>
              <a:gd name="T21" fmla="*/ 1031 h 1166"/>
              <a:gd name="T22" fmla="*/ 359 w 670"/>
              <a:gd name="T23" fmla="*/ 1166 h 1166"/>
              <a:gd name="T24" fmla="*/ 0 w 670"/>
              <a:gd name="T25" fmla="*/ 1166 h 1166"/>
              <a:gd name="T26" fmla="*/ 0 w 670"/>
              <a:gd name="T27" fmla="*/ 0 h 1166"/>
              <a:gd name="T28" fmla="*/ 98 w 670"/>
              <a:gd name="T29" fmla="*/ 0 h 1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670" h="1166">
                <a:moveTo>
                  <a:pt x="98" y="0"/>
                </a:moveTo>
                <a:cubicBezTo>
                  <a:pt x="302" y="0"/>
                  <a:pt x="473" y="135"/>
                  <a:pt x="529" y="320"/>
                </a:cubicBezTo>
                <a:cubicBezTo>
                  <a:pt x="536" y="343"/>
                  <a:pt x="536" y="368"/>
                  <a:pt x="531" y="392"/>
                </a:cubicBezTo>
                <a:cubicBezTo>
                  <a:pt x="527" y="409"/>
                  <a:pt x="526" y="431"/>
                  <a:pt x="540" y="444"/>
                </a:cubicBezTo>
                <a:lnTo>
                  <a:pt x="660" y="593"/>
                </a:lnTo>
                <a:cubicBezTo>
                  <a:pt x="670" y="605"/>
                  <a:pt x="668" y="623"/>
                  <a:pt x="656" y="632"/>
                </a:cubicBezTo>
                <a:lnTo>
                  <a:pt x="572" y="699"/>
                </a:lnTo>
                <a:lnTo>
                  <a:pt x="572" y="941"/>
                </a:lnTo>
                <a:cubicBezTo>
                  <a:pt x="572" y="966"/>
                  <a:pt x="552" y="986"/>
                  <a:pt x="527" y="986"/>
                </a:cubicBezTo>
                <a:lnTo>
                  <a:pt x="404" y="986"/>
                </a:lnTo>
                <a:cubicBezTo>
                  <a:pt x="379" y="986"/>
                  <a:pt x="359" y="1006"/>
                  <a:pt x="359" y="1031"/>
                </a:cubicBezTo>
                <a:lnTo>
                  <a:pt x="359" y="1166"/>
                </a:lnTo>
                <a:lnTo>
                  <a:pt x="0" y="1166"/>
                </a:lnTo>
                <a:lnTo>
                  <a:pt x="0" y="0"/>
                </a:lnTo>
                <a:lnTo>
                  <a:pt x="98" y="0"/>
                </a:lnTo>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0" name="Oval 211">
            <a:extLst>
              <a:ext uri="{FF2B5EF4-FFF2-40B4-BE49-F238E27FC236}">
                <a16:creationId xmlns:a16="http://schemas.microsoft.com/office/drawing/2014/main" id="{37E70D49-3B50-BC42-0ACD-A449C3BED1CA}"/>
              </a:ext>
            </a:extLst>
          </xdr:cNvPr>
          <xdr:cNvSpPr>
            <a:spLocks noChangeArrowheads="1"/>
          </xdr:cNvSpPr>
        </xdr:nvSpPr>
        <xdr:spPr bwMode="auto">
          <a:xfrm>
            <a:off x="9248775" y="4895851"/>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1" name="Oval 212">
            <a:extLst>
              <a:ext uri="{FF2B5EF4-FFF2-40B4-BE49-F238E27FC236}">
                <a16:creationId xmlns:a16="http://schemas.microsoft.com/office/drawing/2014/main" id="{DE193B39-764A-A4FA-A09D-614F1F91FA24}"/>
              </a:ext>
            </a:extLst>
          </xdr:cNvPr>
          <xdr:cNvSpPr>
            <a:spLocks noChangeArrowheads="1"/>
          </xdr:cNvSpPr>
        </xdr:nvSpPr>
        <xdr:spPr bwMode="auto">
          <a:xfrm>
            <a:off x="9248775" y="444817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2" name="Oval 213">
            <a:extLst>
              <a:ext uri="{FF2B5EF4-FFF2-40B4-BE49-F238E27FC236}">
                <a16:creationId xmlns:a16="http://schemas.microsoft.com/office/drawing/2014/main" id="{A355FCDF-0FE5-2443-1BE7-C80F2224761B}"/>
              </a:ext>
            </a:extLst>
          </xdr:cNvPr>
          <xdr:cNvSpPr>
            <a:spLocks noChangeArrowheads="1"/>
          </xdr:cNvSpPr>
        </xdr:nvSpPr>
        <xdr:spPr bwMode="auto">
          <a:xfrm>
            <a:off x="9372600" y="467201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3" name="Oval 214">
            <a:extLst>
              <a:ext uri="{FF2B5EF4-FFF2-40B4-BE49-F238E27FC236}">
                <a16:creationId xmlns:a16="http://schemas.microsoft.com/office/drawing/2014/main" id="{22BFE5A2-5AD3-C4D6-A8A1-397CF675527F}"/>
              </a:ext>
            </a:extLst>
          </xdr:cNvPr>
          <xdr:cNvSpPr>
            <a:spLocks noChangeArrowheads="1"/>
          </xdr:cNvSpPr>
        </xdr:nvSpPr>
        <xdr:spPr bwMode="auto">
          <a:xfrm>
            <a:off x="9337675" y="509746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4" name="Oval 215">
            <a:extLst>
              <a:ext uri="{FF2B5EF4-FFF2-40B4-BE49-F238E27FC236}">
                <a16:creationId xmlns:a16="http://schemas.microsoft.com/office/drawing/2014/main" id="{AB4695A2-33D7-3BD6-90C0-C2FEBB20DD3B}"/>
              </a:ext>
            </a:extLst>
          </xdr:cNvPr>
          <xdr:cNvSpPr>
            <a:spLocks noChangeArrowheads="1"/>
          </xdr:cNvSpPr>
        </xdr:nvSpPr>
        <xdr:spPr bwMode="auto">
          <a:xfrm>
            <a:off x="9337675" y="4341813"/>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5" name="Oval 216">
            <a:extLst>
              <a:ext uri="{FF2B5EF4-FFF2-40B4-BE49-F238E27FC236}">
                <a16:creationId xmlns:a16="http://schemas.microsoft.com/office/drawing/2014/main" id="{00B7EC49-625F-A75E-D961-337DBEB8DB83}"/>
              </a:ext>
            </a:extLst>
          </xdr:cNvPr>
          <xdr:cNvSpPr>
            <a:spLocks noChangeArrowheads="1"/>
          </xdr:cNvSpPr>
        </xdr:nvSpPr>
        <xdr:spPr bwMode="auto">
          <a:xfrm>
            <a:off x="9469438" y="449262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6" name="Oval 217">
            <a:extLst>
              <a:ext uri="{FF2B5EF4-FFF2-40B4-BE49-F238E27FC236}">
                <a16:creationId xmlns:a16="http://schemas.microsoft.com/office/drawing/2014/main" id="{211E7760-7B6B-913B-F370-968A8D2E9187}"/>
              </a:ext>
            </a:extLst>
          </xdr:cNvPr>
          <xdr:cNvSpPr>
            <a:spLocks noChangeArrowheads="1"/>
          </xdr:cNvSpPr>
        </xdr:nvSpPr>
        <xdr:spPr bwMode="auto">
          <a:xfrm>
            <a:off x="9469438" y="4848226"/>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7" name="Freeform 408">
            <a:extLst>
              <a:ext uri="{FF2B5EF4-FFF2-40B4-BE49-F238E27FC236}">
                <a16:creationId xmlns:a16="http://schemas.microsoft.com/office/drawing/2014/main" id="{0BB54FC7-510E-263D-6CF5-C387D27DA474}"/>
              </a:ext>
            </a:extLst>
          </xdr:cNvPr>
          <xdr:cNvSpPr>
            <a:spLocks/>
          </xdr:cNvSpPr>
        </xdr:nvSpPr>
        <xdr:spPr bwMode="auto">
          <a:xfrm>
            <a:off x="9436101" y="4368801"/>
            <a:ext cx="388938" cy="793750"/>
          </a:xfrm>
          <a:custGeom>
            <a:avLst/>
            <a:gdLst>
              <a:gd name="T0" fmla="*/ 269 w 577"/>
              <a:gd name="T1" fmla="*/ 1175 h 1175"/>
              <a:gd name="T2" fmla="*/ 253 w 577"/>
              <a:gd name="T3" fmla="*/ 1175 h 1175"/>
              <a:gd name="T4" fmla="*/ 253 w 577"/>
              <a:gd name="T5" fmla="*/ 1040 h 1175"/>
              <a:gd name="T6" fmla="*/ 306 w 577"/>
              <a:gd name="T7" fmla="*/ 987 h 1175"/>
              <a:gd name="T8" fmla="*/ 429 w 577"/>
              <a:gd name="T9" fmla="*/ 987 h 1175"/>
              <a:gd name="T10" fmla="*/ 466 w 577"/>
              <a:gd name="T11" fmla="*/ 950 h 1175"/>
              <a:gd name="T12" fmla="*/ 466 w 577"/>
              <a:gd name="T13" fmla="*/ 704 h 1175"/>
              <a:gd name="T14" fmla="*/ 553 w 577"/>
              <a:gd name="T15" fmla="*/ 635 h 1175"/>
              <a:gd name="T16" fmla="*/ 560 w 577"/>
              <a:gd name="T17" fmla="*/ 622 h 1175"/>
              <a:gd name="T18" fmla="*/ 556 w 577"/>
              <a:gd name="T19" fmla="*/ 608 h 1175"/>
              <a:gd name="T20" fmla="*/ 435 w 577"/>
              <a:gd name="T21" fmla="*/ 458 h 1175"/>
              <a:gd name="T22" fmla="*/ 425 w 577"/>
              <a:gd name="T23" fmla="*/ 399 h 1175"/>
              <a:gd name="T24" fmla="*/ 423 w 577"/>
              <a:gd name="T25" fmla="*/ 331 h 1175"/>
              <a:gd name="T26" fmla="*/ 0 w 577"/>
              <a:gd name="T27" fmla="*/ 17 h 1175"/>
              <a:gd name="T28" fmla="*/ 0 w 577"/>
              <a:gd name="T29" fmla="*/ 0 h 1175"/>
              <a:gd name="T30" fmla="*/ 439 w 577"/>
              <a:gd name="T31" fmla="*/ 327 h 1175"/>
              <a:gd name="T32" fmla="*/ 441 w 577"/>
              <a:gd name="T33" fmla="*/ 403 h 1175"/>
              <a:gd name="T34" fmla="*/ 447 w 577"/>
              <a:gd name="T35" fmla="*/ 447 h 1175"/>
              <a:gd name="T36" fmla="*/ 569 w 577"/>
              <a:gd name="T37" fmla="*/ 597 h 1175"/>
              <a:gd name="T38" fmla="*/ 576 w 577"/>
              <a:gd name="T39" fmla="*/ 624 h 1175"/>
              <a:gd name="T40" fmla="*/ 563 w 577"/>
              <a:gd name="T41" fmla="*/ 648 h 1175"/>
              <a:gd name="T42" fmla="*/ 483 w 577"/>
              <a:gd name="T43" fmla="*/ 712 h 1175"/>
              <a:gd name="T44" fmla="*/ 482 w 577"/>
              <a:gd name="T45" fmla="*/ 950 h 1175"/>
              <a:gd name="T46" fmla="*/ 429 w 577"/>
              <a:gd name="T47" fmla="*/ 1003 h 1175"/>
              <a:gd name="T48" fmla="*/ 306 w 577"/>
              <a:gd name="T49" fmla="*/ 1003 h 1175"/>
              <a:gd name="T50" fmla="*/ 269 w 577"/>
              <a:gd name="T51" fmla="*/ 1040 h 1175"/>
              <a:gd name="T52" fmla="*/ 269 w 577"/>
              <a:gd name="T53" fmla="*/ 1175 h 1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77" h="1175">
                <a:moveTo>
                  <a:pt x="269" y="1175"/>
                </a:moveTo>
                <a:lnTo>
                  <a:pt x="253" y="1175"/>
                </a:lnTo>
                <a:lnTo>
                  <a:pt x="253" y="1040"/>
                </a:lnTo>
                <a:cubicBezTo>
                  <a:pt x="253" y="1011"/>
                  <a:pt x="277" y="987"/>
                  <a:pt x="306" y="987"/>
                </a:cubicBezTo>
                <a:lnTo>
                  <a:pt x="429" y="987"/>
                </a:lnTo>
                <a:cubicBezTo>
                  <a:pt x="449" y="987"/>
                  <a:pt x="466" y="970"/>
                  <a:pt x="466" y="950"/>
                </a:cubicBezTo>
                <a:lnTo>
                  <a:pt x="466" y="704"/>
                </a:lnTo>
                <a:lnTo>
                  <a:pt x="553" y="635"/>
                </a:lnTo>
                <a:cubicBezTo>
                  <a:pt x="557" y="632"/>
                  <a:pt x="559" y="627"/>
                  <a:pt x="560" y="622"/>
                </a:cubicBezTo>
                <a:cubicBezTo>
                  <a:pt x="560" y="617"/>
                  <a:pt x="559" y="612"/>
                  <a:pt x="556" y="608"/>
                </a:cubicBezTo>
                <a:lnTo>
                  <a:pt x="435" y="458"/>
                </a:lnTo>
                <a:cubicBezTo>
                  <a:pt x="423" y="446"/>
                  <a:pt x="419" y="425"/>
                  <a:pt x="425" y="399"/>
                </a:cubicBezTo>
                <a:cubicBezTo>
                  <a:pt x="430" y="376"/>
                  <a:pt x="429" y="353"/>
                  <a:pt x="423" y="331"/>
                </a:cubicBezTo>
                <a:cubicBezTo>
                  <a:pt x="367" y="146"/>
                  <a:pt x="194" y="17"/>
                  <a:pt x="0" y="17"/>
                </a:cubicBezTo>
                <a:lnTo>
                  <a:pt x="0" y="0"/>
                </a:lnTo>
                <a:cubicBezTo>
                  <a:pt x="201" y="0"/>
                  <a:pt x="381" y="134"/>
                  <a:pt x="439" y="327"/>
                </a:cubicBezTo>
                <a:cubicBezTo>
                  <a:pt x="446" y="351"/>
                  <a:pt x="446" y="377"/>
                  <a:pt x="441" y="403"/>
                </a:cubicBezTo>
                <a:cubicBezTo>
                  <a:pt x="438" y="417"/>
                  <a:pt x="436" y="436"/>
                  <a:pt x="447" y="447"/>
                </a:cubicBezTo>
                <a:lnTo>
                  <a:pt x="569" y="597"/>
                </a:lnTo>
                <a:cubicBezTo>
                  <a:pt x="575" y="605"/>
                  <a:pt x="577" y="614"/>
                  <a:pt x="576" y="624"/>
                </a:cubicBezTo>
                <a:cubicBezTo>
                  <a:pt x="575" y="633"/>
                  <a:pt x="571" y="642"/>
                  <a:pt x="563" y="648"/>
                </a:cubicBezTo>
                <a:lnTo>
                  <a:pt x="483" y="712"/>
                </a:lnTo>
                <a:lnTo>
                  <a:pt x="482" y="950"/>
                </a:lnTo>
                <a:cubicBezTo>
                  <a:pt x="482" y="979"/>
                  <a:pt x="458" y="1003"/>
                  <a:pt x="429" y="1003"/>
                </a:cubicBezTo>
                <a:lnTo>
                  <a:pt x="306" y="1003"/>
                </a:lnTo>
                <a:cubicBezTo>
                  <a:pt x="286" y="1003"/>
                  <a:pt x="269" y="1020"/>
                  <a:pt x="269" y="1040"/>
                </a:cubicBezTo>
                <a:lnTo>
                  <a:pt x="269" y="1175"/>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8" name="Freeform 409">
            <a:extLst>
              <a:ext uri="{FF2B5EF4-FFF2-40B4-BE49-F238E27FC236}">
                <a16:creationId xmlns:a16="http://schemas.microsoft.com/office/drawing/2014/main" id="{2D7B2C0D-99C8-AA96-6F58-479B1B611846}"/>
              </a:ext>
            </a:extLst>
          </xdr:cNvPr>
          <xdr:cNvSpPr>
            <a:spLocks/>
          </xdr:cNvSpPr>
        </xdr:nvSpPr>
        <xdr:spPr bwMode="auto">
          <a:xfrm>
            <a:off x="9104313" y="4810126"/>
            <a:ext cx="144463" cy="123825"/>
          </a:xfrm>
          <a:custGeom>
            <a:avLst/>
            <a:gdLst>
              <a:gd name="T0" fmla="*/ 214 w 214"/>
              <a:gd name="T1" fmla="*/ 183 h 183"/>
              <a:gd name="T2" fmla="*/ 168 w 214"/>
              <a:gd name="T3" fmla="*/ 183 h 183"/>
              <a:gd name="T4" fmla="*/ 112 w 214"/>
              <a:gd name="T5" fmla="*/ 128 h 183"/>
              <a:gd name="T6" fmla="*/ 112 w 214"/>
              <a:gd name="T7" fmla="*/ 55 h 183"/>
              <a:gd name="T8" fmla="*/ 73 w 214"/>
              <a:gd name="T9" fmla="*/ 16 h 183"/>
              <a:gd name="T10" fmla="*/ 0 w 214"/>
              <a:gd name="T11" fmla="*/ 16 h 183"/>
              <a:gd name="T12" fmla="*/ 0 w 214"/>
              <a:gd name="T13" fmla="*/ 0 h 183"/>
              <a:gd name="T14" fmla="*/ 73 w 214"/>
              <a:gd name="T15" fmla="*/ 0 h 183"/>
              <a:gd name="T16" fmla="*/ 129 w 214"/>
              <a:gd name="T17" fmla="*/ 55 h 183"/>
              <a:gd name="T18" fmla="*/ 129 w 214"/>
              <a:gd name="T19" fmla="*/ 128 h 183"/>
              <a:gd name="T20" fmla="*/ 168 w 214"/>
              <a:gd name="T21" fmla="*/ 167 h 183"/>
              <a:gd name="T22" fmla="*/ 214 w 214"/>
              <a:gd name="T23" fmla="*/ 167 h 183"/>
              <a:gd name="T24" fmla="*/ 214 w 214"/>
              <a:gd name="T25" fmla="*/ 183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3">
                <a:moveTo>
                  <a:pt x="214" y="183"/>
                </a:moveTo>
                <a:lnTo>
                  <a:pt x="168" y="183"/>
                </a:lnTo>
                <a:cubicBezTo>
                  <a:pt x="137" y="183"/>
                  <a:pt x="112" y="158"/>
                  <a:pt x="112" y="128"/>
                </a:cubicBezTo>
                <a:lnTo>
                  <a:pt x="112" y="55"/>
                </a:lnTo>
                <a:cubicBezTo>
                  <a:pt x="112" y="34"/>
                  <a:pt x="95" y="16"/>
                  <a:pt x="73" y="16"/>
                </a:cubicBezTo>
                <a:lnTo>
                  <a:pt x="0" y="16"/>
                </a:lnTo>
                <a:lnTo>
                  <a:pt x="0" y="0"/>
                </a:lnTo>
                <a:lnTo>
                  <a:pt x="73" y="0"/>
                </a:lnTo>
                <a:cubicBezTo>
                  <a:pt x="104" y="0"/>
                  <a:pt x="129" y="25"/>
                  <a:pt x="129" y="55"/>
                </a:cubicBezTo>
                <a:lnTo>
                  <a:pt x="129" y="128"/>
                </a:lnTo>
                <a:cubicBezTo>
                  <a:pt x="129" y="149"/>
                  <a:pt x="147" y="167"/>
                  <a:pt x="168" y="167"/>
                </a:cubicBezTo>
                <a:lnTo>
                  <a:pt x="214" y="167"/>
                </a:lnTo>
                <a:lnTo>
                  <a:pt x="214" y="183"/>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9" name="Freeform 410">
            <a:extLst>
              <a:ext uri="{FF2B5EF4-FFF2-40B4-BE49-F238E27FC236}">
                <a16:creationId xmlns:a16="http://schemas.microsoft.com/office/drawing/2014/main" id="{62C00D38-06B5-C8E1-416C-59B0B3BEEBE1}"/>
              </a:ext>
            </a:extLst>
          </xdr:cNvPr>
          <xdr:cNvSpPr>
            <a:spLocks/>
          </xdr:cNvSpPr>
        </xdr:nvSpPr>
        <xdr:spPr bwMode="auto">
          <a:xfrm>
            <a:off x="9220201" y="4810126"/>
            <a:ext cx="155575" cy="287338"/>
          </a:xfrm>
          <a:custGeom>
            <a:avLst/>
            <a:gdLst>
              <a:gd name="T0" fmla="*/ 232 w 232"/>
              <a:gd name="T1" fmla="*/ 424 h 424"/>
              <a:gd name="T2" fmla="*/ 215 w 232"/>
              <a:gd name="T3" fmla="*/ 424 h 424"/>
              <a:gd name="T4" fmla="*/ 215 w 232"/>
              <a:gd name="T5" fmla="*/ 93 h 424"/>
              <a:gd name="T6" fmla="*/ 139 w 232"/>
              <a:gd name="T7" fmla="*/ 16 h 424"/>
              <a:gd name="T8" fmla="*/ 0 w 232"/>
              <a:gd name="T9" fmla="*/ 16 h 424"/>
              <a:gd name="T10" fmla="*/ 0 w 232"/>
              <a:gd name="T11" fmla="*/ 0 h 424"/>
              <a:gd name="T12" fmla="*/ 139 w 232"/>
              <a:gd name="T13" fmla="*/ 0 h 424"/>
              <a:gd name="T14" fmla="*/ 232 w 232"/>
              <a:gd name="T15" fmla="*/ 93 h 424"/>
              <a:gd name="T16" fmla="*/ 232 w 232"/>
              <a:gd name="T17" fmla="*/ 424 h 4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424">
                <a:moveTo>
                  <a:pt x="232" y="424"/>
                </a:moveTo>
                <a:lnTo>
                  <a:pt x="215" y="424"/>
                </a:lnTo>
                <a:lnTo>
                  <a:pt x="215" y="93"/>
                </a:lnTo>
                <a:cubicBezTo>
                  <a:pt x="215" y="51"/>
                  <a:pt x="181" y="16"/>
                  <a:pt x="139" y="16"/>
                </a:cubicBezTo>
                <a:lnTo>
                  <a:pt x="0" y="16"/>
                </a:lnTo>
                <a:lnTo>
                  <a:pt x="0" y="0"/>
                </a:lnTo>
                <a:lnTo>
                  <a:pt x="139" y="0"/>
                </a:lnTo>
                <a:cubicBezTo>
                  <a:pt x="190" y="0"/>
                  <a:pt x="232" y="41"/>
                  <a:pt x="232" y="93"/>
                </a:cubicBezTo>
                <a:lnTo>
                  <a:pt x="232" y="424"/>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0" name="Freeform 411">
            <a:extLst>
              <a:ext uri="{FF2B5EF4-FFF2-40B4-BE49-F238E27FC236}">
                <a16:creationId xmlns:a16="http://schemas.microsoft.com/office/drawing/2014/main" id="{2FE717F7-A3F7-3BB3-2E17-D93B079827BE}"/>
              </a:ext>
            </a:extLst>
          </xdr:cNvPr>
          <xdr:cNvSpPr>
            <a:spLocks noEditPoints="1"/>
          </xdr:cNvSpPr>
        </xdr:nvSpPr>
        <xdr:spPr bwMode="auto">
          <a:xfrm>
            <a:off x="9332913" y="5091113"/>
            <a:ext cx="76200" cy="77788"/>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1" name="Freeform 412">
            <a:extLst>
              <a:ext uri="{FF2B5EF4-FFF2-40B4-BE49-F238E27FC236}">
                <a16:creationId xmlns:a16="http://schemas.microsoft.com/office/drawing/2014/main" id="{7E207DAC-A5B4-1970-F03B-59CDE02F5EC0}"/>
              </a:ext>
            </a:extLst>
          </xdr:cNvPr>
          <xdr:cNvSpPr>
            <a:spLocks noEditPoints="1"/>
          </xdr:cNvSpPr>
        </xdr:nvSpPr>
        <xdr:spPr bwMode="auto">
          <a:xfrm>
            <a:off x="9244013" y="4891088"/>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2" name="Freeform 413">
            <a:extLst>
              <a:ext uri="{FF2B5EF4-FFF2-40B4-BE49-F238E27FC236}">
                <a16:creationId xmlns:a16="http://schemas.microsoft.com/office/drawing/2014/main" id="{F6C6C330-DBC9-45A4-1AE7-936E86045B28}"/>
              </a:ext>
            </a:extLst>
          </xdr:cNvPr>
          <xdr:cNvSpPr>
            <a:spLocks/>
          </xdr:cNvSpPr>
        </xdr:nvSpPr>
        <xdr:spPr bwMode="auto">
          <a:xfrm>
            <a:off x="9104313" y="4475163"/>
            <a:ext cx="144463" cy="123825"/>
          </a:xfrm>
          <a:custGeom>
            <a:avLst/>
            <a:gdLst>
              <a:gd name="T0" fmla="*/ 73 w 214"/>
              <a:gd name="T1" fmla="*/ 184 h 184"/>
              <a:gd name="T2" fmla="*/ 0 w 214"/>
              <a:gd name="T3" fmla="*/ 184 h 184"/>
              <a:gd name="T4" fmla="*/ 0 w 214"/>
              <a:gd name="T5" fmla="*/ 167 h 184"/>
              <a:gd name="T6" fmla="*/ 73 w 214"/>
              <a:gd name="T7" fmla="*/ 167 h 184"/>
              <a:gd name="T8" fmla="*/ 112 w 214"/>
              <a:gd name="T9" fmla="*/ 128 h 184"/>
              <a:gd name="T10" fmla="*/ 112 w 214"/>
              <a:gd name="T11" fmla="*/ 55 h 184"/>
              <a:gd name="T12" fmla="*/ 168 w 214"/>
              <a:gd name="T13" fmla="*/ 0 h 184"/>
              <a:gd name="T14" fmla="*/ 214 w 214"/>
              <a:gd name="T15" fmla="*/ 0 h 184"/>
              <a:gd name="T16" fmla="*/ 214 w 214"/>
              <a:gd name="T17" fmla="*/ 16 h 184"/>
              <a:gd name="T18" fmla="*/ 168 w 214"/>
              <a:gd name="T19" fmla="*/ 16 h 184"/>
              <a:gd name="T20" fmla="*/ 129 w 214"/>
              <a:gd name="T21" fmla="*/ 55 h 184"/>
              <a:gd name="T22" fmla="*/ 129 w 214"/>
              <a:gd name="T23" fmla="*/ 128 h 184"/>
              <a:gd name="T24" fmla="*/ 73 w 214"/>
              <a:gd name="T25" fmla="*/ 184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4">
                <a:moveTo>
                  <a:pt x="73" y="184"/>
                </a:moveTo>
                <a:lnTo>
                  <a:pt x="0" y="184"/>
                </a:lnTo>
                <a:lnTo>
                  <a:pt x="0" y="167"/>
                </a:lnTo>
                <a:lnTo>
                  <a:pt x="73" y="167"/>
                </a:lnTo>
                <a:cubicBezTo>
                  <a:pt x="95" y="167"/>
                  <a:pt x="112" y="149"/>
                  <a:pt x="112" y="128"/>
                </a:cubicBezTo>
                <a:lnTo>
                  <a:pt x="112" y="55"/>
                </a:lnTo>
                <a:cubicBezTo>
                  <a:pt x="112" y="25"/>
                  <a:pt x="137" y="0"/>
                  <a:pt x="168" y="0"/>
                </a:cubicBezTo>
                <a:lnTo>
                  <a:pt x="214" y="0"/>
                </a:lnTo>
                <a:lnTo>
                  <a:pt x="214" y="16"/>
                </a:lnTo>
                <a:lnTo>
                  <a:pt x="168" y="16"/>
                </a:lnTo>
                <a:cubicBezTo>
                  <a:pt x="147" y="16"/>
                  <a:pt x="129" y="34"/>
                  <a:pt x="129" y="55"/>
                </a:cubicBezTo>
                <a:lnTo>
                  <a:pt x="129" y="128"/>
                </a:lnTo>
                <a:cubicBezTo>
                  <a:pt x="129" y="159"/>
                  <a:pt x="104" y="184"/>
                  <a:pt x="73" y="18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3" name="Freeform 414">
            <a:extLst>
              <a:ext uri="{FF2B5EF4-FFF2-40B4-BE49-F238E27FC236}">
                <a16:creationId xmlns:a16="http://schemas.microsoft.com/office/drawing/2014/main" id="{F1C1589E-AA81-4F1A-24C1-8F2F4E5A2E9D}"/>
              </a:ext>
            </a:extLst>
          </xdr:cNvPr>
          <xdr:cNvSpPr>
            <a:spLocks noEditPoints="1"/>
          </xdr:cNvSpPr>
        </xdr:nvSpPr>
        <xdr:spPr bwMode="auto">
          <a:xfrm>
            <a:off x="9244013" y="4441826"/>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4" name="Rectangle 133">
            <a:extLst>
              <a:ext uri="{FF2B5EF4-FFF2-40B4-BE49-F238E27FC236}">
                <a16:creationId xmlns:a16="http://schemas.microsoft.com/office/drawing/2014/main" id="{D74E723F-A302-44EB-06AA-A3938A95EA35}"/>
              </a:ext>
            </a:extLst>
          </xdr:cNvPr>
          <xdr:cNvSpPr>
            <a:spLocks noChangeArrowheads="1"/>
          </xdr:cNvSpPr>
        </xdr:nvSpPr>
        <xdr:spPr bwMode="auto">
          <a:xfrm>
            <a:off x="9172576" y="4699001"/>
            <a:ext cx="19843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5" name="Rectangle 134">
            <a:extLst>
              <a:ext uri="{FF2B5EF4-FFF2-40B4-BE49-F238E27FC236}">
                <a16:creationId xmlns:a16="http://schemas.microsoft.com/office/drawing/2014/main" id="{A2DF45BC-CE4B-DAE3-3228-27F3ECFC4B63}"/>
              </a:ext>
            </a:extLst>
          </xdr:cNvPr>
          <xdr:cNvSpPr>
            <a:spLocks noChangeArrowheads="1"/>
          </xdr:cNvSpPr>
        </xdr:nvSpPr>
        <xdr:spPr bwMode="auto">
          <a:xfrm>
            <a:off x="9104313" y="4699001"/>
            <a:ext cx="396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6" name="Freeform 417">
            <a:extLst>
              <a:ext uri="{FF2B5EF4-FFF2-40B4-BE49-F238E27FC236}">
                <a16:creationId xmlns:a16="http://schemas.microsoft.com/office/drawing/2014/main" id="{D6019BAA-97A8-713D-7CB8-325D28256A57}"/>
              </a:ext>
            </a:extLst>
          </xdr:cNvPr>
          <xdr:cNvSpPr>
            <a:spLocks noEditPoints="1"/>
          </xdr:cNvSpPr>
        </xdr:nvSpPr>
        <xdr:spPr bwMode="auto">
          <a:xfrm>
            <a:off x="9367838" y="4665663"/>
            <a:ext cx="76200" cy="77788"/>
          </a:xfrm>
          <a:custGeom>
            <a:avLst/>
            <a:gdLst>
              <a:gd name="T0" fmla="*/ 57 w 114"/>
              <a:gd name="T1" fmla="*/ 16 h 113"/>
              <a:gd name="T2" fmla="*/ 17 w 114"/>
              <a:gd name="T3" fmla="*/ 57 h 113"/>
              <a:gd name="T4" fmla="*/ 57 w 114"/>
              <a:gd name="T5" fmla="*/ 97 h 113"/>
              <a:gd name="T6" fmla="*/ 97 w 114"/>
              <a:gd name="T7" fmla="*/ 57 h 113"/>
              <a:gd name="T8" fmla="*/ 57 w 114"/>
              <a:gd name="T9" fmla="*/ 16 h 113"/>
              <a:gd name="T10" fmla="*/ 57 w 114"/>
              <a:gd name="T11" fmla="*/ 113 h 113"/>
              <a:gd name="T12" fmla="*/ 0 w 114"/>
              <a:gd name="T13" fmla="*/ 57 h 113"/>
              <a:gd name="T14" fmla="*/ 57 w 114"/>
              <a:gd name="T15" fmla="*/ 0 h 113"/>
              <a:gd name="T16" fmla="*/ 114 w 114"/>
              <a:gd name="T17" fmla="*/ 57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7"/>
                </a:cubicBezTo>
                <a:cubicBezTo>
                  <a:pt x="17" y="79"/>
                  <a:pt x="35" y="97"/>
                  <a:pt x="57" y="97"/>
                </a:cubicBezTo>
                <a:cubicBezTo>
                  <a:pt x="79" y="97"/>
                  <a:pt x="97" y="79"/>
                  <a:pt x="97" y="57"/>
                </a:cubicBezTo>
                <a:cubicBezTo>
                  <a:pt x="97" y="34"/>
                  <a:pt x="79" y="16"/>
                  <a:pt x="57" y="16"/>
                </a:cubicBezTo>
                <a:close/>
                <a:moveTo>
                  <a:pt x="57" y="113"/>
                </a:moveTo>
                <a:cubicBezTo>
                  <a:pt x="26" y="113"/>
                  <a:pt x="0" y="88"/>
                  <a:pt x="0" y="57"/>
                </a:cubicBezTo>
                <a:cubicBezTo>
                  <a:pt x="0" y="25"/>
                  <a:pt x="26" y="0"/>
                  <a:pt x="57" y="0"/>
                </a:cubicBezTo>
                <a:cubicBezTo>
                  <a:pt x="88" y="0"/>
                  <a:pt x="114" y="25"/>
                  <a:pt x="114" y="57"/>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7" name="Freeform 418">
            <a:extLst>
              <a:ext uri="{FF2B5EF4-FFF2-40B4-BE49-F238E27FC236}">
                <a16:creationId xmlns:a16="http://schemas.microsoft.com/office/drawing/2014/main" id="{875870E2-ACE8-F4F1-6A05-DE330E44B8AA}"/>
              </a:ext>
            </a:extLst>
          </xdr:cNvPr>
          <xdr:cNvSpPr>
            <a:spLocks/>
          </xdr:cNvSpPr>
        </xdr:nvSpPr>
        <xdr:spPr bwMode="auto">
          <a:xfrm>
            <a:off x="9220201" y="4408488"/>
            <a:ext cx="155575" cy="190500"/>
          </a:xfrm>
          <a:custGeom>
            <a:avLst/>
            <a:gdLst>
              <a:gd name="T0" fmla="*/ 139 w 232"/>
              <a:gd name="T1" fmla="*/ 283 h 283"/>
              <a:gd name="T2" fmla="*/ 0 w 232"/>
              <a:gd name="T3" fmla="*/ 283 h 283"/>
              <a:gd name="T4" fmla="*/ 0 w 232"/>
              <a:gd name="T5" fmla="*/ 266 h 283"/>
              <a:gd name="T6" fmla="*/ 139 w 232"/>
              <a:gd name="T7" fmla="*/ 266 h 283"/>
              <a:gd name="T8" fmla="*/ 215 w 232"/>
              <a:gd name="T9" fmla="*/ 189 h 283"/>
              <a:gd name="T10" fmla="*/ 215 w 232"/>
              <a:gd name="T11" fmla="*/ 0 h 283"/>
              <a:gd name="T12" fmla="*/ 232 w 232"/>
              <a:gd name="T13" fmla="*/ 0 h 283"/>
              <a:gd name="T14" fmla="*/ 232 w 232"/>
              <a:gd name="T15" fmla="*/ 189 h 283"/>
              <a:gd name="T16" fmla="*/ 139 w 232"/>
              <a:gd name="T17" fmla="*/ 283 h 2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283">
                <a:moveTo>
                  <a:pt x="139" y="283"/>
                </a:moveTo>
                <a:lnTo>
                  <a:pt x="0" y="283"/>
                </a:lnTo>
                <a:lnTo>
                  <a:pt x="0" y="266"/>
                </a:lnTo>
                <a:lnTo>
                  <a:pt x="139" y="266"/>
                </a:lnTo>
                <a:cubicBezTo>
                  <a:pt x="181" y="266"/>
                  <a:pt x="215" y="232"/>
                  <a:pt x="215" y="189"/>
                </a:cubicBezTo>
                <a:lnTo>
                  <a:pt x="215" y="0"/>
                </a:lnTo>
                <a:lnTo>
                  <a:pt x="232" y="0"/>
                </a:lnTo>
                <a:lnTo>
                  <a:pt x="232" y="189"/>
                </a:lnTo>
                <a:cubicBezTo>
                  <a:pt x="232" y="241"/>
                  <a:pt x="190" y="283"/>
                  <a:pt x="139" y="28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8" name="Freeform 419">
            <a:extLst>
              <a:ext uri="{FF2B5EF4-FFF2-40B4-BE49-F238E27FC236}">
                <a16:creationId xmlns:a16="http://schemas.microsoft.com/office/drawing/2014/main" id="{16637471-AE30-E350-116E-91F37A45008C}"/>
              </a:ext>
            </a:extLst>
          </xdr:cNvPr>
          <xdr:cNvSpPr>
            <a:spLocks/>
          </xdr:cNvSpPr>
        </xdr:nvSpPr>
        <xdr:spPr bwMode="auto">
          <a:xfrm>
            <a:off x="9293226" y="4538663"/>
            <a:ext cx="187325" cy="114300"/>
          </a:xfrm>
          <a:custGeom>
            <a:avLst/>
            <a:gdLst>
              <a:gd name="T0" fmla="*/ 42 w 278"/>
              <a:gd name="T1" fmla="*/ 170 h 170"/>
              <a:gd name="T2" fmla="*/ 0 w 278"/>
              <a:gd name="T3" fmla="*/ 170 h 170"/>
              <a:gd name="T4" fmla="*/ 0 w 278"/>
              <a:gd name="T5" fmla="*/ 153 h 170"/>
              <a:gd name="T6" fmla="*/ 42 w 278"/>
              <a:gd name="T7" fmla="*/ 153 h 170"/>
              <a:gd name="T8" fmla="*/ 105 w 278"/>
              <a:gd name="T9" fmla="*/ 131 h 170"/>
              <a:gd name="T10" fmla="*/ 268 w 278"/>
              <a:gd name="T11" fmla="*/ 0 h 170"/>
              <a:gd name="T12" fmla="*/ 278 w 278"/>
              <a:gd name="T13" fmla="*/ 13 h 170"/>
              <a:gd name="T14" fmla="*/ 115 w 278"/>
              <a:gd name="T15" fmla="*/ 144 h 170"/>
              <a:gd name="T16" fmla="*/ 42 w 278"/>
              <a:gd name="T17" fmla="*/ 17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8" h="170">
                <a:moveTo>
                  <a:pt x="42" y="170"/>
                </a:moveTo>
                <a:lnTo>
                  <a:pt x="0" y="170"/>
                </a:lnTo>
                <a:lnTo>
                  <a:pt x="0" y="153"/>
                </a:lnTo>
                <a:lnTo>
                  <a:pt x="42" y="153"/>
                </a:lnTo>
                <a:cubicBezTo>
                  <a:pt x="65" y="153"/>
                  <a:pt x="87" y="145"/>
                  <a:pt x="105" y="131"/>
                </a:cubicBezTo>
                <a:lnTo>
                  <a:pt x="268" y="0"/>
                </a:lnTo>
                <a:lnTo>
                  <a:pt x="278" y="13"/>
                </a:lnTo>
                <a:lnTo>
                  <a:pt x="115" y="144"/>
                </a:lnTo>
                <a:cubicBezTo>
                  <a:pt x="95" y="160"/>
                  <a:pt x="68" y="170"/>
                  <a:pt x="42" y="170"/>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9" name="Rectangle 138">
            <a:extLst>
              <a:ext uri="{FF2B5EF4-FFF2-40B4-BE49-F238E27FC236}">
                <a16:creationId xmlns:a16="http://schemas.microsoft.com/office/drawing/2014/main" id="{19F439B0-29E8-3EDF-042D-C26E62CC03D4}"/>
              </a:ext>
            </a:extLst>
          </xdr:cNvPr>
          <xdr:cNvSpPr>
            <a:spLocks noChangeArrowheads="1"/>
          </xdr:cNvSpPr>
        </xdr:nvSpPr>
        <xdr:spPr bwMode="auto">
          <a:xfrm>
            <a:off x="9104313" y="4641851"/>
            <a:ext cx="1412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0" name="Freeform 421">
            <a:extLst>
              <a:ext uri="{FF2B5EF4-FFF2-40B4-BE49-F238E27FC236}">
                <a16:creationId xmlns:a16="http://schemas.microsoft.com/office/drawing/2014/main" id="{31C2174F-5FCE-AAEC-6AFD-F40328DE0CE6}"/>
              </a:ext>
            </a:extLst>
          </xdr:cNvPr>
          <xdr:cNvSpPr>
            <a:spLocks noEditPoints="1"/>
          </xdr:cNvSpPr>
        </xdr:nvSpPr>
        <xdr:spPr bwMode="auto">
          <a:xfrm>
            <a:off x="9332913" y="4337051"/>
            <a:ext cx="76200" cy="76200"/>
          </a:xfrm>
          <a:custGeom>
            <a:avLst/>
            <a:gdLst>
              <a:gd name="T0" fmla="*/ 57 w 114"/>
              <a:gd name="T1" fmla="*/ 16 h 113"/>
              <a:gd name="T2" fmla="*/ 17 w 114"/>
              <a:gd name="T3" fmla="*/ 56 h 113"/>
              <a:gd name="T4" fmla="*/ 57 w 114"/>
              <a:gd name="T5" fmla="*/ 96 h 113"/>
              <a:gd name="T6" fmla="*/ 97 w 114"/>
              <a:gd name="T7" fmla="*/ 56 h 113"/>
              <a:gd name="T8" fmla="*/ 57 w 114"/>
              <a:gd name="T9" fmla="*/ 16 h 113"/>
              <a:gd name="T10" fmla="*/ 57 w 114"/>
              <a:gd name="T11" fmla="*/ 113 h 113"/>
              <a:gd name="T12" fmla="*/ 0 w 114"/>
              <a:gd name="T13" fmla="*/ 56 h 113"/>
              <a:gd name="T14" fmla="*/ 57 w 114"/>
              <a:gd name="T15" fmla="*/ 0 h 113"/>
              <a:gd name="T16" fmla="*/ 114 w 114"/>
              <a:gd name="T17" fmla="*/ 56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6"/>
                </a:cubicBezTo>
                <a:cubicBezTo>
                  <a:pt x="17" y="78"/>
                  <a:pt x="35" y="96"/>
                  <a:pt x="57" y="96"/>
                </a:cubicBezTo>
                <a:cubicBezTo>
                  <a:pt x="79" y="96"/>
                  <a:pt x="97" y="78"/>
                  <a:pt x="97" y="56"/>
                </a:cubicBezTo>
                <a:cubicBezTo>
                  <a:pt x="97" y="34"/>
                  <a:pt x="79" y="16"/>
                  <a:pt x="57" y="16"/>
                </a:cubicBezTo>
                <a:close/>
                <a:moveTo>
                  <a:pt x="57" y="113"/>
                </a:moveTo>
                <a:cubicBezTo>
                  <a:pt x="25" y="113"/>
                  <a:pt x="0" y="88"/>
                  <a:pt x="0" y="56"/>
                </a:cubicBezTo>
                <a:cubicBezTo>
                  <a:pt x="0" y="25"/>
                  <a:pt x="25" y="0"/>
                  <a:pt x="57" y="0"/>
                </a:cubicBezTo>
                <a:cubicBezTo>
                  <a:pt x="88" y="0"/>
                  <a:pt x="114" y="25"/>
                  <a:pt x="114" y="56"/>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1" name="Freeform 422">
            <a:extLst>
              <a:ext uri="{FF2B5EF4-FFF2-40B4-BE49-F238E27FC236}">
                <a16:creationId xmlns:a16="http://schemas.microsoft.com/office/drawing/2014/main" id="{7B270DE5-411F-A342-171D-DE652BAB8827}"/>
              </a:ext>
            </a:extLst>
          </xdr:cNvPr>
          <xdr:cNvSpPr>
            <a:spLocks noEditPoints="1"/>
          </xdr:cNvSpPr>
        </xdr:nvSpPr>
        <xdr:spPr bwMode="auto">
          <a:xfrm>
            <a:off x="9463088" y="4486276"/>
            <a:ext cx="76200" cy="76200"/>
          </a:xfrm>
          <a:custGeom>
            <a:avLst/>
            <a:gdLst>
              <a:gd name="T0" fmla="*/ 56 w 113"/>
              <a:gd name="T1" fmla="*/ 16 h 113"/>
              <a:gd name="T2" fmla="*/ 16 w 113"/>
              <a:gd name="T3" fmla="*/ 57 h 113"/>
              <a:gd name="T4" fmla="*/ 56 w 113"/>
              <a:gd name="T5" fmla="*/ 97 h 113"/>
              <a:gd name="T6" fmla="*/ 96 w 113"/>
              <a:gd name="T7" fmla="*/ 57 h 113"/>
              <a:gd name="T8" fmla="*/ 56 w 113"/>
              <a:gd name="T9" fmla="*/ 16 h 113"/>
              <a:gd name="T10" fmla="*/ 56 w 113"/>
              <a:gd name="T11" fmla="*/ 113 h 113"/>
              <a:gd name="T12" fmla="*/ 0 w 113"/>
              <a:gd name="T13" fmla="*/ 57 h 113"/>
              <a:gd name="T14" fmla="*/ 56 w 113"/>
              <a:gd name="T15" fmla="*/ 0 h 113"/>
              <a:gd name="T16" fmla="*/ 113 w 113"/>
              <a:gd name="T17" fmla="*/ 57 h 113"/>
              <a:gd name="T18" fmla="*/ 56 w 113"/>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3">
                <a:moveTo>
                  <a:pt x="56" y="16"/>
                </a:moveTo>
                <a:cubicBezTo>
                  <a:pt x="34" y="16"/>
                  <a:pt x="16" y="34"/>
                  <a:pt x="16" y="57"/>
                </a:cubicBezTo>
                <a:cubicBezTo>
                  <a:pt x="16" y="79"/>
                  <a:pt x="34" y="97"/>
                  <a:pt x="56" y="97"/>
                </a:cubicBezTo>
                <a:cubicBezTo>
                  <a:pt x="78" y="97"/>
                  <a:pt x="96" y="79"/>
                  <a:pt x="96" y="57"/>
                </a:cubicBezTo>
                <a:cubicBezTo>
                  <a:pt x="96" y="34"/>
                  <a:pt x="78" y="16"/>
                  <a:pt x="56" y="16"/>
                </a:cubicBezTo>
                <a:close/>
                <a:moveTo>
                  <a:pt x="56" y="113"/>
                </a:moveTo>
                <a:cubicBezTo>
                  <a:pt x="25" y="113"/>
                  <a:pt x="0" y="88"/>
                  <a:pt x="0" y="57"/>
                </a:cubicBezTo>
                <a:cubicBezTo>
                  <a:pt x="0" y="25"/>
                  <a:pt x="25" y="0"/>
                  <a:pt x="56" y="0"/>
                </a:cubicBezTo>
                <a:cubicBezTo>
                  <a:pt x="88" y="0"/>
                  <a:pt x="113" y="25"/>
                  <a:pt x="113" y="57"/>
                </a:cubicBezTo>
                <a:cubicBezTo>
                  <a:pt x="113" y="88"/>
                  <a:pt x="88" y="113"/>
                  <a:pt x="56"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2" name="Freeform 423">
            <a:extLst>
              <a:ext uri="{FF2B5EF4-FFF2-40B4-BE49-F238E27FC236}">
                <a16:creationId xmlns:a16="http://schemas.microsoft.com/office/drawing/2014/main" id="{65D90DC0-CE5F-90C3-653A-30088220BC94}"/>
              </a:ext>
            </a:extLst>
          </xdr:cNvPr>
          <xdr:cNvSpPr>
            <a:spLocks/>
          </xdr:cNvSpPr>
        </xdr:nvSpPr>
        <xdr:spPr bwMode="auto">
          <a:xfrm>
            <a:off x="9104313" y="4752976"/>
            <a:ext cx="376238" cy="114300"/>
          </a:xfrm>
          <a:custGeom>
            <a:avLst/>
            <a:gdLst>
              <a:gd name="T0" fmla="*/ 547 w 557"/>
              <a:gd name="T1" fmla="*/ 169 h 169"/>
              <a:gd name="T2" fmla="*/ 384 w 557"/>
              <a:gd name="T3" fmla="*/ 39 h 169"/>
              <a:gd name="T4" fmla="*/ 321 w 557"/>
              <a:gd name="T5" fmla="*/ 17 h 169"/>
              <a:gd name="T6" fmla="*/ 0 w 557"/>
              <a:gd name="T7" fmla="*/ 17 h 169"/>
              <a:gd name="T8" fmla="*/ 0 w 557"/>
              <a:gd name="T9" fmla="*/ 0 h 169"/>
              <a:gd name="T10" fmla="*/ 321 w 557"/>
              <a:gd name="T11" fmla="*/ 0 h 169"/>
              <a:gd name="T12" fmla="*/ 394 w 557"/>
              <a:gd name="T13" fmla="*/ 26 h 169"/>
              <a:gd name="T14" fmla="*/ 557 w 557"/>
              <a:gd name="T15" fmla="*/ 156 h 169"/>
              <a:gd name="T16" fmla="*/ 547 w 557"/>
              <a:gd name="T17" fmla="*/ 16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57" h="169">
                <a:moveTo>
                  <a:pt x="547" y="169"/>
                </a:moveTo>
                <a:lnTo>
                  <a:pt x="384" y="39"/>
                </a:lnTo>
                <a:cubicBezTo>
                  <a:pt x="366" y="24"/>
                  <a:pt x="344" y="17"/>
                  <a:pt x="321" y="17"/>
                </a:cubicBezTo>
                <a:lnTo>
                  <a:pt x="0" y="17"/>
                </a:lnTo>
                <a:lnTo>
                  <a:pt x="0" y="0"/>
                </a:lnTo>
                <a:lnTo>
                  <a:pt x="321" y="0"/>
                </a:lnTo>
                <a:cubicBezTo>
                  <a:pt x="347" y="0"/>
                  <a:pt x="374" y="9"/>
                  <a:pt x="394" y="26"/>
                </a:cubicBezTo>
                <a:lnTo>
                  <a:pt x="557" y="156"/>
                </a:lnTo>
                <a:lnTo>
                  <a:pt x="547" y="169"/>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3" name="Freeform 424">
            <a:extLst>
              <a:ext uri="{FF2B5EF4-FFF2-40B4-BE49-F238E27FC236}">
                <a16:creationId xmlns:a16="http://schemas.microsoft.com/office/drawing/2014/main" id="{2CD0F597-1DB0-7498-2BA8-97FA518B1C13}"/>
              </a:ext>
            </a:extLst>
          </xdr:cNvPr>
          <xdr:cNvSpPr>
            <a:spLocks noEditPoints="1"/>
          </xdr:cNvSpPr>
        </xdr:nvSpPr>
        <xdr:spPr bwMode="auto">
          <a:xfrm>
            <a:off x="9463088" y="4843463"/>
            <a:ext cx="76200" cy="76200"/>
          </a:xfrm>
          <a:custGeom>
            <a:avLst/>
            <a:gdLst>
              <a:gd name="T0" fmla="*/ 56 w 113"/>
              <a:gd name="T1" fmla="*/ 17 h 114"/>
              <a:gd name="T2" fmla="*/ 16 w 113"/>
              <a:gd name="T3" fmla="*/ 57 h 114"/>
              <a:gd name="T4" fmla="*/ 56 w 113"/>
              <a:gd name="T5" fmla="*/ 97 h 114"/>
              <a:gd name="T6" fmla="*/ 96 w 113"/>
              <a:gd name="T7" fmla="*/ 57 h 114"/>
              <a:gd name="T8" fmla="*/ 56 w 113"/>
              <a:gd name="T9" fmla="*/ 17 h 114"/>
              <a:gd name="T10" fmla="*/ 56 w 113"/>
              <a:gd name="T11" fmla="*/ 114 h 114"/>
              <a:gd name="T12" fmla="*/ 0 w 113"/>
              <a:gd name="T13" fmla="*/ 57 h 114"/>
              <a:gd name="T14" fmla="*/ 56 w 113"/>
              <a:gd name="T15" fmla="*/ 0 h 114"/>
              <a:gd name="T16" fmla="*/ 113 w 113"/>
              <a:gd name="T17" fmla="*/ 57 h 114"/>
              <a:gd name="T18" fmla="*/ 56 w 113"/>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4">
                <a:moveTo>
                  <a:pt x="56" y="17"/>
                </a:moveTo>
                <a:cubicBezTo>
                  <a:pt x="34" y="17"/>
                  <a:pt x="16" y="35"/>
                  <a:pt x="16" y="57"/>
                </a:cubicBezTo>
                <a:cubicBezTo>
                  <a:pt x="16" y="79"/>
                  <a:pt x="34" y="97"/>
                  <a:pt x="56" y="97"/>
                </a:cubicBezTo>
                <a:cubicBezTo>
                  <a:pt x="78" y="97"/>
                  <a:pt x="96" y="79"/>
                  <a:pt x="96" y="57"/>
                </a:cubicBezTo>
                <a:cubicBezTo>
                  <a:pt x="96" y="35"/>
                  <a:pt x="78" y="17"/>
                  <a:pt x="56" y="17"/>
                </a:cubicBezTo>
                <a:close/>
                <a:moveTo>
                  <a:pt x="56" y="114"/>
                </a:moveTo>
                <a:cubicBezTo>
                  <a:pt x="25" y="114"/>
                  <a:pt x="0" y="88"/>
                  <a:pt x="0" y="57"/>
                </a:cubicBezTo>
                <a:cubicBezTo>
                  <a:pt x="0" y="26"/>
                  <a:pt x="25" y="0"/>
                  <a:pt x="56" y="0"/>
                </a:cubicBezTo>
                <a:cubicBezTo>
                  <a:pt x="88" y="0"/>
                  <a:pt x="113" y="26"/>
                  <a:pt x="113" y="57"/>
                </a:cubicBezTo>
                <a:cubicBezTo>
                  <a:pt x="113" y="88"/>
                  <a:pt x="88" y="114"/>
                  <a:pt x="56"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9</xdr:col>
      <xdr:colOff>431800</xdr:colOff>
      <xdr:row>67</xdr:row>
      <xdr:rowOff>63500</xdr:rowOff>
    </xdr:from>
    <xdr:to>
      <xdr:col>9</xdr:col>
      <xdr:colOff>1002391</xdr:colOff>
      <xdr:row>67</xdr:row>
      <xdr:rowOff>611189</xdr:rowOff>
    </xdr:to>
    <xdr:grpSp>
      <xdr:nvGrpSpPr>
        <xdr:cNvPr id="144" name="Bar_chart16" descr="{&quot;Key&quot;:&quot;POWER_USER_SHAPE_ICON&quot;,&quot;Value&quot;:&quot;POWER_USER_SHAPE_ICON_STYLE_1&quot;}">
          <a:extLst>
            <a:ext uri="{FF2B5EF4-FFF2-40B4-BE49-F238E27FC236}">
              <a16:creationId xmlns:a16="http://schemas.microsoft.com/office/drawing/2014/main" id="{60C32491-DDDD-ED41-9AB3-1F1E96EDDC20}"/>
            </a:ext>
          </a:extLst>
        </xdr:cNvPr>
        <xdr:cNvGrpSpPr>
          <a:grpSpLocks noChangeAspect="1"/>
        </xdr:cNvGrpSpPr>
      </xdr:nvGrpSpPr>
      <xdr:grpSpPr>
        <a:xfrm>
          <a:off x="8448675" y="18792825"/>
          <a:ext cx="570591" cy="544514"/>
          <a:chOff x="5895976" y="3235325"/>
          <a:chExt cx="457200" cy="433388"/>
        </a:xfrm>
        <a:solidFill>
          <a:schemeClr val="accent1"/>
        </a:solidFill>
      </xdr:grpSpPr>
      <xdr:sp macro="" textlink="">
        <xdr:nvSpPr>
          <xdr:cNvPr id="145" name="Freeform 165">
            <a:extLst>
              <a:ext uri="{FF2B5EF4-FFF2-40B4-BE49-F238E27FC236}">
                <a16:creationId xmlns:a16="http://schemas.microsoft.com/office/drawing/2014/main" id="{3943B766-E62B-6AEF-3B90-4C7B7262F69A}"/>
              </a:ext>
            </a:extLst>
          </xdr:cNvPr>
          <xdr:cNvSpPr>
            <a:spLocks/>
          </xdr:cNvSpPr>
        </xdr:nvSpPr>
        <xdr:spPr bwMode="auto">
          <a:xfrm>
            <a:off x="5900738" y="3505200"/>
            <a:ext cx="327025" cy="112713"/>
          </a:xfrm>
          <a:custGeom>
            <a:avLst/>
            <a:gdLst>
              <a:gd name="T0" fmla="*/ 253 w 359"/>
              <a:gd name="T1" fmla="*/ 123 h 123"/>
              <a:gd name="T2" fmla="*/ 232 w 359"/>
              <a:gd name="T3" fmla="*/ 121 h 123"/>
              <a:gd name="T4" fmla="*/ 174 w 359"/>
              <a:gd name="T5" fmla="*/ 109 h 123"/>
              <a:gd name="T6" fmla="*/ 169 w 359"/>
              <a:gd name="T7" fmla="*/ 100 h 123"/>
              <a:gd name="T8" fmla="*/ 177 w 359"/>
              <a:gd name="T9" fmla="*/ 95 h 123"/>
              <a:gd name="T10" fmla="*/ 235 w 359"/>
              <a:gd name="T11" fmla="*/ 107 h 123"/>
              <a:gd name="T12" fmla="*/ 260 w 359"/>
              <a:gd name="T13" fmla="*/ 108 h 123"/>
              <a:gd name="T14" fmla="*/ 344 w 359"/>
              <a:gd name="T15" fmla="*/ 81 h 123"/>
              <a:gd name="T16" fmla="*/ 292 w 359"/>
              <a:gd name="T17" fmla="*/ 55 h 123"/>
              <a:gd name="T18" fmla="*/ 248 w 359"/>
              <a:gd name="T19" fmla="*/ 55 h 123"/>
              <a:gd name="T20" fmla="*/ 245 w 359"/>
              <a:gd name="T21" fmla="*/ 55 h 123"/>
              <a:gd name="T22" fmla="*/ 196 w 359"/>
              <a:gd name="T23" fmla="*/ 32 h 123"/>
              <a:gd name="T24" fmla="*/ 117 w 359"/>
              <a:gd name="T25" fmla="*/ 15 h 123"/>
              <a:gd name="T26" fmla="*/ 8 w 359"/>
              <a:gd name="T27" fmla="*/ 15 h 123"/>
              <a:gd name="T28" fmla="*/ 0 w 359"/>
              <a:gd name="T29" fmla="*/ 8 h 123"/>
              <a:gd name="T30" fmla="*/ 8 w 359"/>
              <a:gd name="T31" fmla="*/ 0 h 123"/>
              <a:gd name="T32" fmla="*/ 117 w 359"/>
              <a:gd name="T33" fmla="*/ 0 h 123"/>
              <a:gd name="T34" fmla="*/ 202 w 359"/>
              <a:gd name="T35" fmla="*/ 19 h 123"/>
              <a:gd name="T36" fmla="*/ 250 w 359"/>
              <a:gd name="T37" fmla="*/ 41 h 123"/>
              <a:gd name="T38" fmla="*/ 292 w 359"/>
              <a:gd name="T39" fmla="*/ 41 h 123"/>
              <a:gd name="T40" fmla="*/ 357 w 359"/>
              <a:gd name="T41" fmla="*/ 74 h 123"/>
              <a:gd name="T42" fmla="*/ 359 w 359"/>
              <a:gd name="T43" fmla="*/ 79 h 123"/>
              <a:gd name="T44" fmla="*/ 261 w 359"/>
              <a:gd name="T45" fmla="*/ 123 h 123"/>
              <a:gd name="T46" fmla="*/ 253 w 359"/>
              <a:gd name="T47" fmla="*/ 123 h 1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59" h="123">
                <a:moveTo>
                  <a:pt x="253" y="123"/>
                </a:moveTo>
                <a:cubicBezTo>
                  <a:pt x="246" y="123"/>
                  <a:pt x="239" y="122"/>
                  <a:pt x="232" y="121"/>
                </a:cubicBezTo>
                <a:lnTo>
                  <a:pt x="174" y="109"/>
                </a:lnTo>
                <a:cubicBezTo>
                  <a:pt x="170" y="108"/>
                  <a:pt x="168" y="104"/>
                  <a:pt x="169" y="100"/>
                </a:cubicBezTo>
                <a:cubicBezTo>
                  <a:pt x="170" y="96"/>
                  <a:pt x="173" y="94"/>
                  <a:pt x="177" y="95"/>
                </a:cubicBezTo>
                <a:lnTo>
                  <a:pt x="235" y="107"/>
                </a:lnTo>
                <a:cubicBezTo>
                  <a:pt x="243" y="108"/>
                  <a:pt x="252" y="109"/>
                  <a:pt x="260" y="108"/>
                </a:cubicBezTo>
                <a:cubicBezTo>
                  <a:pt x="294" y="105"/>
                  <a:pt x="340" y="94"/>
                  <a:pt x="344" y="81"/>
                </a:cubicBezTo>
                <a:cubicBezTo>
                  <a:pt x="331" y="65"/>
                  <a:pt x="312" y="55"/>
                  <a:pt x="292" y="55"/>
                </a:cubicBezTo>
                <a:lnTo>
                  <a:pt x="248" y="55"/>
                </a:lnTo>
                <a:cubicBezTo>
                  <a:pt x="247" y="55"/>
                  <a:pt x="246" y="55"/>
                  <a:pt x="245" y="55"/>
                </a:cubicBezTo>
                <a:lnTo>
                  <a:pt x="196" y="32"/>
                </a:lnTo>
                <a:cubicBezTo>
                  <a:pt x="171" y="21"/>
                  <a:pt x="144" y="15"/>
                  <a:pt x="117" y="15"/>
                </a:cubicBezTo>
                <a:lnTo>
                  <a:pt x="8" y="15"/>
                </a:lnTo>
                <a:cubicBezTo>
                  <a:pt x="4" y="15"/>
                  <a:pt x="0" y="12"/>
                  <a:pt x="0" y="8"/>
                </a:cubicBezTo>
                <a:cubicBezTo>
                  <a:pt x="0" y="4"/>
                  <a:pt x="4" y="0"/>
                  <a:pt x="8" y="0"/>
                </a:cubicBezTo>
                <a:lnTo>
                  <a:pt x="117" y="0"/>
                </a:lnTo>
                <a:cubicBezTo>
                  <a:pt x="147" y="0"/>
                  <a:pt x="175" y="7"/>
                  <a:pt x="202" y="19"/>
                </a:cubicBezTo>
                <a:lnTo>
                  <a:pt x="250" y="41"/>
                </a:lnTo>
                <a:lnTo>
                  <a:pt x="292" y="41"/>
                </a:lnTo>
                <a:cubicBezTo>
                  <a:pt x="318" y="41"/>
                  <a:pt x="342" y="53"/>
                  <a:pt x="357" y="74"/>
                </a:cubicBezTo>
                <a:cubicBezTo>
                  <a:pt x="358" y="76"/>
                  <a:pt x="359" y="77"/>
                  <a:pt x="359" y="79"/>
                </a:cubicBezTo>
                <a:cubicBezTo>
                  <a:pt x="359" y="112"/>
                  <a:pt x="277" y="121"/>
                  <a:pt x="261" y="123"/>
                </a:cubicBezTo>
                <a:cubicBezTo>
                  <a:pt x="258" y="123"/>
                  <a:pt x="255" y="123"/>
                  <a:pt x="253" y="12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6" name="Freeform 166">
            <a:extLst>
              <a:ext uri="{FF2B5EF4-FFF2-40B4-BE49-F238E27FC236}">
                <a16:creationId xmlns:a16="http://schemas.microsoft.com/office/drawing/2014/main" id="{468ECA27-B86F-A8B5-8077-7FF4FF47BF22}"/>
              </a:ext>
            </a:extLst>
          </xdr:cNvPr>
          <xdr:cNvSpPr>
            <a:spLocks/>
          </xdr:cNvSpPr>
        </xdr:nvSpPr>
        <xdr:spPr bwMode="auto">
          <a:xfrm>
            <a:off x="5895976" y="3516313"/>
            <a:ext cx="457200" cy="152400"/>
          </a:xfrm>
          <a:custGeom>
            <a:avLst/>
            <a:gdLst>
              <a:gd name="T0" fmla="*/ 314 w 501"/>
              <a:gd name="T1" fmla="*/ 167 h 167"/>
              <a:gd name="T2" fmla="*/ 212 w 501"/>
              <a:gd name="T3" fmla="*/ 167 h 167"/>
              <a:gd name="T4" fmla="*/ 58 w 501"/>
              <a:gd name="T5" fmla="*/ 116 h 167"/>
              <a:gd name="T6" fmla="*/ 30 w 501"/>
              <a:gd name="T7" fmla="*/ 108 h 167"/>
              <a:gd name="T8" fmla="*/ 8 w 501"/>
              <a:gd name="T9" fmla="*/ 111 h 167"/>
              <a:gd name="T10" fmla="*/ 0 w 501"/>
              <a:gd name="T11" fmla="*/ 105 h 167"/>
              <a:gd name="T12" fmla="*/ 6 w 501"/>
              <a:gd name="T13" fmla="*/ 97 h 167"/>
              <a:gd name="T14" fmla="*/ 28 w 501"/>
              <a:gd name="T15" fmla="*/ 94 h 167"/>
              <a:gd name="T16" fmla="*/ 67 w 501"/>
              <a:gd name="T17" fmla="*/ 104 h 167"/>
              <a:gd name="T18" fmla="*/ 212 w 501"/>
              <a:gd name="T19" fmla="*/ 152 h 167"/>
              <a:gd name="T20" fmla="*/ 314 w 501"/>
              <a:gd name="T21" fmla="*/ 152 h 167"/>
              <a:gd name="T22" fmla="*/ 333 w 501"/>
              <a:gd name="T23" fmla="*/ 147 h 167"/>
              <a:gd name="T24" fmla="*/ 483 w 501"/>
              <a:gd name="T25" fmla="*/ 45 h 167"/>
              <a:gd name="T26" fmla="*/ 485 w 501"/>
              <a:gd name="T27" fmla="*/ 41 h 167"/>
              <a:gd name="T28" fmla="*/ 484 w 501"/>
              <a:gd name="T29" fmla="*/ 36 h 167"/>
              <a:gd name="T30" fmla="*/ 428 w 501"/>
              <a:gd name="T31" fmla="*/ 25 h 167"/>
              <a:gd name="T32" fmla="*/ 380 w 501"/>
              <a:gd name="T33" fmla="*/ 48 h 167"/>
              <a:gd name="T34" fmla="*/ 370 w 501"/>
              <a:gd name="T35" fmla="*/ 44 h 167"/>
              <a:gd name="T36" fmla="*/ 374 w 501"/>
              <a:gd name="T37" fmla="*/ 35 h 167"/>
              <a:gd name="T38" fmla="*/ 421 w 501"/>
              <a:gd name="T39" fmla="*/ 12 h 167"/>
              <a:gd name="T40" fmla="*/ 495 w 501"/>
              <a:gd name="T41" fmla="*/ 26 h 167"/>
              <a:gd name="T42" fmla="*/ 500 w 501"/>
              <a:gd name="T43" fmla="*/ 43 h 167"/>
              <a:gd name="T44" fmla="*/ 491 w 501"/>
              <a:gd name="T45" fmla="*/ 57 h 167"/>
              <a:gd name="T46" fmla="*/ 341 w 501"/>
              <a:gd name="T47" fmla="*/ 159 h 167"/>
              <a:gd name="T48" fmla="*/ 314 w 501"/>
              <a:gd name="T49" fmla="*/ 167 h 1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01" h="167">
                <a:moveTo>
                  <a:pt x="314" y="167"/>
                </a:moveTo>
                <a:lnTo>
                  <a:pt x="212" y="167"/>
                </a:lnTo>
                <a:cubicBezTo>
                  <a:pt x="157" y="167"/>
                  <a:pt x="102" y="149"/>
                  <a:pt x="58" y="116"/>
                </a:cubicBezTo>
                <a:cubicBezTo>
                  <a:pt x="50" y="110"/>
                  <a:pt x="40" y="107"/>
                  <a:pt x="30" y="108"/>
                </a:cubicBezTo>
                <a:lnTo>
                  <a:pt x="8" y="111"/>
                </a:lnTo>
                <a:cubicBezTo>
                  <a:pt x="4" y="111"/>
                  <a:pt x="1" y="109"/>
                  <a:pt x="0" y="105"/>
                </a:cubicBezTo>
                <a:cubicBezTo>
                  <a:pt x="0" y="101"/>
                  <a:pt x="2" y="97"/>
                  <a:pt x="6" y="97"/>
                </a:cubicBezTo>
                <a:lnTo>
                  <a:pt x="28" y="94"/>
                </a:lnTo>
                <a:cubicBezTo>
                  <a:pt x="42" y="92"/>
                  <a:pt x="56" y="96"/>
                  <a:pt x="67" y="104"/>
                </a:cubicBezTo>
                <a:cubicBezTo>
                  <a:pt x="109" y="135"/>
                  <a:pt x="160" y="152"/>
                  <a:pt x="212" y="152"/>
                </a:cubicBezTo>
                <a:lnTo>
                  <a:pt x="314" y="152"/>
                </a:lnTo>
                <a:cubicBezTo>
                  <a:pt x="321" y="152"/>
                  <a:pt x="327" y="150"/>
                  <a:pt x="333" y="147"/>
                </a:cubicBezTo>
                <a:lnTo>
                  <a:pt x="483" y="45"/>
                </a:lnTo>
                <a:cubicBezTo>
                  <a:pt x="485" y="44"/>
                  <a:pt x="485" y="42"/>
                  <a:pt x="485" y="41"/>
                </a:cubicBezTo>
                <a:cubicBezTo>
                  <a:pt x="485" y="40"/>
                  <a:pt x="485" y="38"/>
                  <a:pt x="484" y="36"/>
                </a:cubicBezTo>
                <a:cubicBezTo>
                  <a:pt x="470" y="20"/>
                  <a:pt x="447" y="16"/>
                  <a:pt x="428" y="25"/>
                </a:cubicBezTo>
                <a:lnTo>
                  <a:pt x="380" y="48"/>
                </a:lnTo>
                <a:cubicBezTo>
                  <a:pt x="376" y="50"/>
                  <a:pt x="372" y="48"/>
                  <a:pt x="370" y="44"/>
                </a:cubicBezTo>
                <a:cubicBezTo>
                  <a:pt x="368" y="41"/>
                  <a:pt x="370" y="36"/>
                  <a:pt x="374" y="35"/>
                </a:cubicBezTo>
                <a:lnTo>
                  <a:pt x="421" y="12"/>
                </a:lnTo>
                <a:cubicBezTo>
                  <a:pt x="446" y="0"/>
                  <a:pt x="476" y="6"/>
                  <a:pt x="495" y="26"/>
                </a:cubicBezTo>
                <a:cubicBezTo>
                  <a:pt x="499" y="31"/>
                  <a:pt x="501" y="37"/>
                  <a:pt x="500" y="43"/>
                </a:cubicBezTo>
                <a:cubicBezTo>
                  <a:pt x="499" y="49"/>
                  <a:pt x="496" y="54"/>
                  <a:pt x="491" y="57"/>
                </a:cubicBezTo>
                <a:lnTo>
                  <a:pt x="341" y="159"/>
                </a:lnTo>
                <a:cubicBezTo>
                  <a:pt x="333" y="164"/>
                  <a:pt x="324" y="167"/>
                  <a:pt x="314" y="16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7" name="Freeform 167">
            <a:extLst>
              <a:ext uri="{FF2B5EF4-FFF2-40B4-BE49-F238E27FC236}">
                <a16:creationId xmlns:a16="http://schemas.microsoft.com/office/drawing/2014/main" id="{25A6ACC5-F061-905A-43AB-E0777D7B62A2}"/>
              </a:ext>
            </a:extLst>
          </xdr:cNvPr>
          <xdr:cNvSpPr>
            <a:spLocks/>
          </xdr:cNvSpPr>
        </xdr:nvSpPr>
        <xdr:spPr bwMode="auto">
          <a:xfrm>
            <a:off x="5999163" y="3235325"/>
            <a:ext cx="82550" cy="260350"/>
          </a:xfrm>
          <a:custGeom>
            <a:avLst/>
            <a:gdLst>
              <a:gd name="T0" fmla="*/ 84 w 91"/>
              <a:gd name="T1" fmla="*/ 286 h 286"/>
              <a:gd name="T2" fmla="*/ 77 w 91"/>
              <a:gd name="T3" fmla="*/ 279 h 286"/>
              <a:gd name="T4" fmla="*/ 77 w 91"/>
              <a:gd name="T5" fmla="*/ 14 h 286"/>
              <a:gd name="T6" fmla="*/ 15 w 91"/>
              <a:gd name="T7" fmla="*/ 14 h 286"/>
              <a:gd name="T8" fmla="*/ 15 w 91"/>
              <a:gd name="T9" fmla="*/ 277 h 286"/>
              <a:gd name="T10" fmla="*/ 8 w 91"/>
              <a:gd name="T11" fmla="*/ 284 h 286"/>
              <a:gd name="T12" fmla="*/ 0 w 91"/>
              <a:gd name="T13" fmla="*/ 277 h 286"/>
              <a:gd name="T14" fmla="*/ 0 w 91"/>
              <a:gd name="T15" fmla="*/ 7 h 286"/>
              <a:gd name="T16" fmla="*/ 8 w 91"/>
              <a:gd name="T17" fmla="*/ 0 h 286"/>
              <a:gd name="T18" fmla="*/ 84 w 91"/>
              <a:gd name="T19" fmla="*/ 0 h 286"/>
              <a:gd name="T20" fmla="*/ 91 w 91"/>
              <a:gd name="T21" fmla="*/ 7 h 286"/>
              <a:gd name="T22" fmla="*/ 91 w 91"/>
              <a:gd name="T23" fmla="*/ 279 h 286"/>
              <a:gd name="T24" fmla="*/ 84 w 91"/>
              <a:gd name="T25" fmla="*/ 286 h 2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86">
                <a:moveTo>
                  <a:pt x="84" y="286"/>
                </a:moveTo>
                <a:cubicBezTo>
                  <a:pt x="80" y="286"/>
                  <a:pt x="77" y="283"/>
                  <a:pt x="77" y="279"/>
                </a:cubicBezTo>
                <a:lnTo>
                  <a:pt x="77" y="14"/>
                </a:lnTo>
                <a:lnTo>
                  <a:pt x="15" y="14"/>
                </a:lnTo>
                <a:lnTo>
                  <a:pt x="15" y="277"/>
                </a:lnTo>
                <a:cubicBezTo>
                  <a:pt x="15" y="281"/>
                  <a:pt x="12" y="284"/>
                  <a:pt x="8" y="284"/>
                </a:cubicBezTo>
                <a:cubicBezTo>
                  <a:pt x="4" y="284"/>
                  <a:pt x="0" y="281"/>
                  <a:pt x="0" y="277"/>
                </a:cubicBezTo>
                <a:lnTo>
                  <a:pt x="0" y="7"/>
                </a:lnTo>
                <a:cubicBezTo>
                  <a:pt x="0" y="3"/>
                  <a:pt x="4" y="0"/>
                  <a:pt x="8" y="0"/>
                </a:cubicBezTo>
                <a:lnTo>
                  <a:pt x="84" y="0"/>
                </a:lnTo>
                <a:cubicBezTo>
                  <a:pt x="88" y="0"/>
                  <a:pt x="91" y="3"/>
                  <a:pt x="91" y="7"/>
                </a:cubicBezTo>
                <a:lnTo>
                  <a:pt x="91" y="279"/>
                </a:lnTo>
                <a:cubicBezTo>
                  <a:pt x="91" y="283"/>
                  <a:pt x="88" y="286"/>
                  <a:pt x="84" y="28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8" name="Freeform 168">
            <a:extLst>
              <a:ext uri="{FF2B5EF4-FFF2-40B4-BE49-F238E27FC236}">
                <a16:creationId xmlns:a16="http://schemas.microsoft.com/office/drawing/2014/main" id="{26EA66D3-D56A-19B1-8F24-97A2E3F242AF}"/>
              </a:ext>
            </a:extLst>
          </xdr:cNvPr>
          <xdr:cNvSpPr>
            <a:spLocks/>
          </xdr:cNvSpPr>
        </xdr:nvSpPr>
        <xdr:spPr bwMode="auto">
          <a:xfrm>
            <a:off x="6103938" y="3303588"/>
            <a:ext cx="84138" cy="222250"/>
          </a:xfrm>
          <a:custGeom>
            <a:avLst/>
            <a:gdLst>
              <a:gd name="T0" fmla="*/ 84 w 91"/>
              <a:gd name="T1" fmla="*/ 243 h 243"/>
              <a:gd name="T2" fmla="*/ 76 w 91"/>
              <a:gd name="T3" fmla="*/ 236 h 243"/>
              <a:gd name="T4" fmla="*/ 76 w 91"/>
              <a:gd name="T5" fmla="*/ 15 h 243"/>
              <a:gd name="T6" fmla="*/ 15 w 91"/>
              <a:gd name="T7" fmla="*/ 15 h 243"/>
              <a:gd name="T8" fmla="*/ 15 w 91"/>
              <a:gd name="T9" fmla="*/ 218 h 243"/>
              <a:gd name="T10" fmla="*/ 7 w 91"/>
              <a:gd name="T11" fmla="*/ 225 h 243"/>
              <a:gd name="T12" fmla="*/ 0 w 91"/>
              <a:gd name="T13" fmla="*/ 218 h 243"/>
              <a:gd name="T14" fmla="*/ 0 w 91"/>
              <a:gd name="T15" fmla="*/ 7 h 243"/>
              <a:gd name="T16" fmla="*/ 7 w 91"/>
              <a:gd name="T17" fmla="*/ 0 h 243"/>
              <a:gd name="T18" fmla="*/ 84 w 91"/>
              <a:gd name="T19" fmla="*/ 0 h 243"/>
              <a:gd name="T20" fmla="*/ 91 w 91"/>
              <a:gd name="T21" fmla="*/ 7 h 243"/>
              <a:gd name="T22" fmla="*/ 91 w 91"/>
              <a:gd name="T23" fmla="*/ 236 h 243"/>
              <a:gd name="T24" fmla="*/ 84 w 91"/>
              <a:gd name="T25" fmla="*/ 243 h 2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43">
                <a:moveTo>
                  <a:pt x="84" y="243"/>
                </a:moveTo>
                <a:cubicBezTo>
                  <a:pt x="80" y="243"/>
                  <a:pt x="76" y="240"/>
                  <a:pt x="76" y="236"/>
                </a:cubicBezTo>
                <a:lnTo>
                  <a:pt x="76" y="15"/>
                </a:lnTo>
                <a:lnTo>
                  <a:pt x="15" y="15"/>
                </a:lnTo>
                <a:lnTo>
                  <a:pt x="15" y="218"/>
                </a:lnTo>
                <a:cubicBezTo>
                  <a:pt x="15" y="222"/>
                  <a:pt x="11" y="225"/>
                  <a:pt x="7" y="225"/>
                </a:cubicBezTo>
                <a:cubicBezTo>
                  <a:pt x="3" y="225"/>
                  <a:pt x="0" y="222"/>
                  <a:pt x="0" y="218"/>
                </a:cubicBezTo>
                <a:lnTo>
                  <a:pt x="0" y="7"/>
                </a:lnTo>
                <a:cubicBezTo>
                  <a:pt x="0" y="3"/>
                  <a:pt x="3" y="0"/>
                  <a:pt x="7" y="0"/>
                </a:cubicBezTo>
                <a:lnTo>
                  <a:pt x="84" y="0"/>
                </a:lnTo>
                <a:cubicBezTo>
                  <a:pt x="88" y="0"/>
                  <a:pt x="91" y="3"/>
                  <a:pt x="91" y="7"/>
                </a:cubicBezTo>
                <a:lnTo>
                  <a:pt x="91" y="236"/>
                </a:lnTo>
                <a:cubicBezTo>
                  <a:pt x="91" y="240"/>
                  <a:pt x="88" y="243"/>
                  <a:pt x="84" y="243"/>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9" name="Freeform 169">
            <a:extLst>
              <a:ext uri="{FF2B5EF4-FFF2-40B4-BE49-F238E27FC236}">
                <a16:creationId xmlns:a16="http://schemas.microsoft.com/office/drawing/2014/main" id="{4331BF4E-51B4-BB52-7397-1A2F8FE3C0D6}"/>
              </a:ext>
            </a:extLst>
          </xdr:cNvPr>
          <xdr:cNvSpPr>
            <a:spLocks/>
          </xdr:cNvSpPr>
        </xdr:nvSpPr>
        <xdr:spPr bwMode="auto">
          <a:xfrm>
            <a:off x="6210301" y="3367088"/>
            <a:ext cx="82550" cy="168275"/>
          </a:xfrm>
          <a:custGeom>
            <a:avLst/>
            <a:gdLst>
              <a:gd name="T0" fmla="*/ 7 w 91"/>
              <a:gd name="T1" fmla="*/ 185 h 185"/>
              <a:gd name="T2" fmla="*/ 0 w 91"/>
              <a:gd name="T3" fmla="*/ 177 h 185"/>
              <a:gd name="T4" fmla="*/ 0 w 91"/>
              <a:gd name="T5" fmla="*/ 7 h 185"/>
              <a:gd name="T6" fmla="*/ 7 w 91"/>
              <a:gd name="T7" fmla="*/ 0 h 185"/>
              <a:gd name="T8" fmla="*/ 84 w 91"/>
              <a:gd name="T9" fmla="*/ 0 h 185"/>
              <a:gd name="T10" fmla="*/ 91 w 91"/>
              <a:gd name="T11" fmla="*/ 7 h 185"/>
              <a:gd name="T12" fmla="*/ 91 w 91"/>
              <a:gd name="T13" fmla="*/ 153 h 185"/>
              <a:gd name="T14" fmla="*/ 84 w 91"/>
              <a:gd name="T15" fmla="*/ 160 h 185"/>
              <a:gd name="T16" fmla="*/ 76 w 91"/>
              <a:gd name="T17" fmla="*/ 153 h 185"/>
              <a:gd name="T18" fmla="*/ 76 w 91"/>
              <a:gd name="T19" fmla="*/ 14 h 185"/>
              <a:gd name="T20" fmla="*/ 14 w 91"/>
              <a:gd name="T21" fmla="*/ 14 h 185"/>
              <a:gd name="T22" fmla="*/ 14 w 91"/>
              <a:gd name="T23" fmla="*/ 177 h 185"/>
              <a:gd name="T24" fmla="*/ 7 w 91"/>
              <a:gd name="T25" fmla="*/ 185 h 1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185">
                <a:moveTo>
                  <a:pt x="7" y="185"/>
                </a:moveTo>
                <a:cubicBezTo>
                  <a:pt x="3" y="185"/>
                  <a:pt x="0" y="181"/>
                  <a:pt x="0" y="177"/>
                </a:cubicBezTo>
                <a:lnTo>
                  <a:pt x="0" y="7"/>
                </a:lnTo>
                <a:cubicBezTo>
                  <a:pt x="0" y="3"/>
                  <a:pt x="3" y="0"/>
                  <a:pt x="7" y="0"/>
                </a:cubicBezTo>
                <a:lnTo>
                  <a:pt x="84" y="0"/>
                </a:lnTo>
                <a:cubicBezTo>
                  <a:pt x="88" y="0"/>
                  <a:pt x="91" y="3"/>
                  <a:pt x="91" y="7"/>
                </a:cubicBezTo>
                <a:lnTo>
                  <a:pt x="91" y="153"/>
                </a:lnTo>
                <a:cubicBezTo>
                  <a:pt x="91" y="157"/>
                  <a:pt x="88" y="160"/>
                  <a:pt x="84" y="160"/>
                </a:cubicBezTo>
                <a:cubicBezTo>
                  <a:pt x="79" y="160"/>
                  <a:pt x="76" y="157"/>
                  <a:pt x="76" y="153"/>
                </a:cubicBezTo>
                <a:lnTo>
                  <a:pt x="76" y="14"/>
                </a:lnTo>
                <a:lnTo>
                  <a:pt x="14" y="14"/>
                </a:lnTo>
                <a:lnTo>
                  <a:pt x="14" y="177"/>
                </a:lnTo>
                <a:cubicBezTo>
                  <a:pt x="14" y="181"/>
                  <a:pt x="11" y="185"/>
                  <a:pt x="7" y="185"/>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xdr:from>
      <xdr:col>17</xdr:col>
      <xdr:colOff>25400</xdr:colOff>
      <xdr:row>5</xdr:row>
      <xdr:rowOff>70183</xdr:rowOff>
    </xdr:from>
    <xdr:to>
      <xdr:col>17</xdr:col>
      <xdr:colOff>1041400</xdr:colOff>
      <xdr:row>7</xdr:row>
      <xdr:rowOff>120983</xdr:rowOff>
    </xdr:to>
    <xdr:sp macro="" textlink="">
      <xdr:nvSpPr>
        <xdr:cNvPr id="37" name="Rectangle 254">
          <a:hlinkClick xmlns:r="http://schemas.openxmlformats.org/officeDocument/2006/relationships" r:id="rId6"/>
          <a:extLst>
            <a:ext uri="{FF2B5EF4-FFF2-40B4-BE49-F238E27FC236}">
              <a16:creationId xmlns:a16="http://schemas.microsoft.com/office/drawing/2014/main" id="{49261D17-818E-B141-A6B8-C9ED0C810994}"/>
            </a:ext>
          </a:extLst>
        </xdr:cNvPr>
        <xdr:cNvSpPr/>
      </xdr:nvSpPr>
      <xdr:spPr>
        <a:xfrm>
          <a:off x="16840200" y="9591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116781</xdr:rowOff>
    </xdr:from>
    <xdr:to>
      <xdr:col>1</xdr:col>
      <xdr:colOff>771058</xdr:colOff>
      <xdr:row>7</xdr:row>
      <xdr:rowOff>144732</xdr:rowOff>
    </xdr:to>
    <xdr:sp macro="" textlink="">
      <xdr:nvSpPr>
        <xdr:cNvPr id="3" name="Rectangle 2">
          <a:hlinkClick xmlns:r="http://schemas.openxmlformats.org/officeDocument/2006/relationships" r:id="rId7"/>
          <a:extLst>
            <a:ext uri="{FF2B5EF4-FFF2-40B4-BE49-F238E27FC236}">
              <a16:creationId xmlns:a16="http://schemas.microsoft.com/office/drawing/2014/main" id="{9F98BCE1-7A53-4215-85C7-70B19EF86641}"/>
            </a:ext>
          </a:extLst>
        </xdr:cNvPr>
        <xdr:cNvSpPr/>
      </xdr:nvSpPr>
      <xdr:spPr>
        <a:xfrm>
          <a:off x="63500" y="956149"/>
          <a:ext cx="897328" cy="363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2</xdr:col>
      <xdr:colOff>632210</xdr:colOff>
      <xdr:row>7</xdr:row>
      <xdr:rowOff>145990</xdr:rowOff>
    </xdr:to>
    <xdr:sp macro="" textlink="">
      <xdr:nvSpPr>
        <xdr:cNvPr id="4" name="Rectangle 3">
          <a:hlinkClick xmlns:r="http://schemas.openxmlformats.org/officeDocument/2006/relationships" r:id="rId8"/>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656936</xdr:colOff>
      <xdr:row>5</xdr:row>
      <xdr:rowOff>77254</xdr:rowOff>
    </xdr:from>
    <xdr:to>
      <xdr:col>6</xdr:col>
      <xdr:colOff>527674</xdr:colOff>
      <xdr:row>7</xdr:row>
      <xdr:rowOff>157855</xdr:rowOff>
    </xdr:to>
    <xdr:sp macro="" textlink="">
      <xdr:nvSpPr>
        <xdr:cNvPr id="5" name="Rectangle 4">
          <a:hlinkClick xmlns:r="http://schemas.openxmlformats.org/officeDocument/2006/relationships" r:id="rId9"/>
          <a:extLst>
            <a:ext uri="{FF2B5EF4-FFF2-40B4-BE49-F238E27FC236}">
              <a16:creationId xmlns:a16="http://schemas.microsoft.com/office/drawing/2014/main" id="{5F5316AE-790A-3B43-9F26-0638F0ED2A04}"/>
            </a:ext>
          </a:extLst>
        </xdr:cNvPr>
        <xdr:cNvSpPr/>
      </xdr:nvSpPr>
      <xdr:spPr>
        <a:xfrm>
          <a:off x="30572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705343</xdr:colOff>
      <xdr:row>5</xdr:row>
      <xdr:rowOff>82269</xdr:rowOff>
    </xdr:from>
    <xdr:to>
      <xdr:col>6</xdr:col>
      <xdr:colOff>1564171</xdr:colOff>
      <xdr:row>7</xdr:row>
      <xdr:rowOff>150225</xdr:rowOff>
    </xdr:to>
    <xdr:sp macro="" textlink="">
      <xdr:nvSpPr>
        <xdr:cNvPr id="7" name="Rectangle 6">
          <a:hlinkClick xmlns:r="http://schemas.openxmlformats.org/officeDocument/2006/relationships" r:id="rId10"/>
          <a:extLst>
            <a:ext uri="{FF2B5EF4-FFF2-40B4-BE49-F238E27FC236}">
              <a16:creationId xmlns:a16="http://schemas.microsoft.com/office/drawing/2014/main" id="{604F924C-B224-4842-BFA4-87471FA62D2A}"/>
            </a:ext>
          </a:extLst>
        </xdr:cNvPr>
        <xdr:cNvSpPr/>
      </xdr:nvSpPr>
      <xdr:spPr>
        <a:xfrm>
          <a:off x="4045443" y="9712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1744261</xdr:colOff>
      <xdr:row>5</xdr:row>
      <xdr:rowOff>89954</xdr:rowOff>
    </xdr:from>
    <xdr:to>
      <xdr:col>6</xdr:col>
      <xdr:colOff>2507769</xdr:colOff>
      <xdr:row>7</xdr:row>
      <xdr:rowOff>150392</xdr:rowOff>
    </xdr:to>
    <xdr:sp macro="" textlink="">
      <xdr:nvSpPr>
        <xdr:cNvPr id="8" name="Rectangle 7">
          <a:hlinkClick xmlns:r="http://schemas.openxmlformats.org/officeDocument/2006/relationships" r:id="rId11"/>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38394</xdr:colOff>
      <xdr:row>5</xdr:row>
      <xdr:rowOff>64554</xdr:rowOff>
    </xdr:from>
    <xdr:to>
      <xdr:col>7</xdr:col>
      <xdr:colOff>897221</xdr:colOff>
      <xdr:row>7</xdr:row>
      <xdr:rowOff>145656</xdr:rowOff>
    </xdr:to>
    <xdr:sp macro="" textlink="">
      <xdr:nvSpPr>
        <xdr:cNvPr id="9" name="Rectangle 8">
          <a:hlinkClick xmlns:r="http://schemas.openxmlformats.org/officeDocument/2006/relationships" r:id="rId12"/>
          <a:extLst>
            <a:ext uri="{FF2B5EF4-FFF2-40B4-BE49-F238E27FC236}">
              <a16:creationId xmlns:a16="http://schemas.microsoft.com/office/drawing/2014/main" id="{1E06F8E2-4343-C746-856A-4F1BA437297E}"/>
            </a:ext>
          </a:extLst>
        </xdr:cNvPr>
        <xdr:cNvSpPr/>
      </xdr:nvSpPr>
      <xdr:spPr>
        <a:xfrm>
          <a:off x="60073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79842</xdr:colOff>
      <xdr:row>5</xdr:row>
      <xdr:rowOff>77254</xdr:rowOff>
    </xdr:from>
    <xdr:to>
      <xdr:col>8</xdr:col>
      <xdr:colOff>950591</xdr:colOff>
      <xdr:row>7</xdr:row>
      <xdr:rowOff>157354</xdr:rowOff>
    </xdr:to>
    <xdr:sp macro="" textlink="">
      <xdr:nvSpPr>
        <xdr:cNvPr id="10" name="Rectangle 9">
          <a:hlinkClick xmlns:r="http://schemas.openxmlformats.org/officeDocument/2006/relationships" r:id="rId13"/>
          <a:extLst>
            <a:ext uri="{FF2B5EF4-FFF2-40B4-BE49-F238E27FC236}">
              <a16:creationId xmlns:a16="http://schemas.microsoft.com/office/drawing/2014/main" id="{A27E5BA8-4874-0747-BFF8-7F2D5BAD2654}"/>
            </a:ext>
          </a:extLst>
        </xdr:cNvPr>
        <xdr:cNvSpPr/>
      </xdr:nvSpPr>
      <xdr:spPr>
        <a:xfrm>
          <a:off x="69886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683010</xdr:colOff>
      <xdr:row>5</xdr:row>
      <xdr:rowOff>110861</xdr:rowOff>
    </xdr:from>
    <xdr:to>
      <xdr:col>3</xdr:col>
      <xdr:colOff>556010</xdr:colOff>
      <xdr:row>8</xdr:row>
      <xdr:rowOff>35508</xdr:rowOff>
    </xdr:to>
    <xdr:sp macro="" textlink="">
      <xdr:nvSpPr>
        <xdr:cNvPr id="11" name="Rectangle 10">
          <a:hlinkClick xmlns:r="http://schemas.openxmlformats.org/officeDocument/2006/relationships" r:id="rId14"/>
          <a:extLst>
            <a:ext uri="{FF2B5EF4-FFF2-40B4-BE49-F238E27FC236}">
              <a16:creationId xmlns:a16="http://schemas.microsoft.com/office/drawing/2014/main" id="{4BF887BB-2A7B-3842-BC32-E2568FAA2ED5}"/>
            </a:ext>
          </a:extLst>
        </xdr:cNvPr>
        <xdr:cNvSpPr/>
      </xdr:nvSpPr>
      <xdr:spPr>
        <a:xfrm>
          <a:off x="1974907" y="950229"/>
          <a:ext cx="975126" cy="428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1052191</xdr:colOff>
      <xdr:row>5</xdr:row>
      <xdr:rowOff>102654</xdr:rowOff>
    </xdr:from>
    <xdr:to>
      <xdr:col>9</xdr:col>
      <xdr:colOff>823444</xdr:colOff>
      <xdr:row>7</xdr:row>
      <xdr:rowOff>162924</xdr:rowOff>
    </xdr:to>
    <xdr:sp macro="" textlink="">
      <xdr:nvSpPr>
        <xdr:cNvPr id="12" name="Rectangle 11">
          <a:hlinkClick xmlns:r="http://schemas.openxmlformats.org/officeDocument/2006/relationships" r:id="rId15"/>
          <a:extLst>
            <a:ext uri="{FF2B5EF4-FFF2-40B4-BE49-F238E27FC236}">
              <a16:creationId xmlns:a16="http://schemas.microsoft.com/office/drawing/2014/main" id="{8CC282B9-B94C-0049-BCD7-7D9087604C5C}"/>
            </a:ext>
          </a:extLst>
        </xdr:cNvPr>
        <xdr:cNvSpPr/>
      </xdr:nvSpPr>
      <xdr:spPr>
        <a:xfrm>
          <a:off x="79609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952583</xdr:colOff>
      <xdr:row>5</xdr:row>
      <xdr:rowOff>89954</xdr:rowOff>
    </xdr:from>
    <xdr:to>
      <xdr:col>10</xdr:col>
      <xdr:colOff>696297</xdr:colOff>
      <xdr:row>7</xdr:row>
      <xdr:rowOff>150224</xdr:rowOff>
    </xdr:to>
    <xdr:sp macro="" textlink="">
      <xdr:nvSpPr>
        <xdr:cNvPr id="13" name="Rectangle 12">
          <a:hlinkClick xmlns:r="http://schemas.openxmlformats.org/officeDocument/2006/relationships" r:id="rId16"/>
          <a:extLst>
            <a:ext uri="{FF2B5EF4-FFF2-40B4-BE49-F238E27FC236}">
              <a16:creationId xmlns:a16="http://schemas.microsoft.com/office/drawing/2014/main" id="{5CB99836-74AA-D446-97DD-B806B847CF45}"/>
            </a:ext>
          </a:extLst>
        </xdr:cNvPr>
        <xdr:cNvSpPr/>
      </xdr:nvSpPr>
      <xdr:spPr>
        <a:xfrm>
          <a:off x="8966283" y="9789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822664</xdr:colOff>
      <xdr:row>5</xdr:row>
      <xdr:rowOff>89954</xdr:rowOff>
    </xdr:from>
    <xdr:to>
      <xdr:col>11</xdr:col>
      <xdr:colOff>784904</xdr:colOff>
      <xdr:row>7</xdr:row>
      <xdr:rowOff>171056</xdr:rowOff>
    </xdr:to>
    <xdr:sp macro="" textlink="">
      <xdr:nvSpPr>
        <xdr:cNvPr id="14" name="Rectangle 13">
          <a:hlinkClick xmlns:r="http://schemas.openxmlformats.org/officeDocument/2006/relationships" r:id="rId17"/>
          <a:extLst>
            <a:ext uri="{FF2B5EF4-FFF2-40B4-BE49-F238E27FC236}">
              <a16:creationId xmlns:a16="http://schemas.microsoft.com/office/drawing/2014/main" id="{E153A9A4-508D-5347-8561-FD6B38224A2F}"/>
            </a:ext>
          </a:extLst>
        </xdr:cNvPr>
        <xdr:cNvSpPr/>
      </xdr:nvSpPr>
      <xdr:spPr>
        <a:xfrm>
          <a:off x="9941264" y="9789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818576</xdr:colOff>
      <xdr:row>5</xdr:row>
      <xdr:rowOff>102655</xdr:rowOff>
    </xdr:from>
    <xdr:to>
      <xdr:col>13</xdr:col>
      <xdr:colOff>430632</xdr:colOff>
      <xdr:row>7</xdr:row>
      <xdr:rowOff>158691</xdr:rowOff>
    </xdr:to>
    <xdr:sp macro="" textlink="">
      <xdr:nvSpPr>
        <xdr:cNvPr id="15" name="Rectangle 14">
          <a:hlinkClick xmlns:r="http://schemas.openxmlformats.org/officeDocument/2006/relationships" r:id="rId18"/>
          <a:extLst>
            <a:ext uri="{FF2B5EF4-FFF2-40B4-BE49-F238E27FC236}">
              <a16:creationId xmlns:a16="http://schemas.microsoft.com/office/drawing/2014/main" id="{BF4C965F-24C2-9A4A-8300-E2B73F595967}"/>
            </a:ext>
          </a:extLst>
        </xdr:cNvPr>
        <xdr:cNvSpPr/>
      </xdr:nvSpPr>
      <xdr:spPr>
        <a:xfrm>
          <a:off x="12131794" y="942023"/>
          <a:ext cx="714183" cy="3917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403464</xdr:colOff>
      <xdr:row>5</xdr:row>
      <xdr:rowOff>102654</xdr:rowOff>
    </xdr:from>
    <xdr:to>
      <xdr:col>15</xdr:col>
      <xdr:colOff>146717</xdr:colOff>
      <xdr:row>7</xdr:row>
      <xdr:rowOff>149389</xdr:rowOff>
    </xdr:to>
    <xdr:sp macro="" textlink="">
      <xdr:nvSpPr>
        <xdr:cNvPr id="16" name="Rectangle 15">
          <a:hlinkClick xmlns:r="http://schemas.openxmlformats.org/officeDocument/2006/relationships" r:id="rId19"/>
          <a:extLst>
            <a:ext uri="{FF2B5EF4-FFF2-40B4-BE49-F238E27FC236}">
              <a16:creationId xmlns:a16="http://schemas.microsoft.com/office/drawing/2014/main" id="{4034C2E7-97E2-F146-88FA-891729614603}"/>
            </a:ext>
          </a:extLst>
        </xdr:cNvPr>
        <xdr:cNvSpPr/>
      </xdr:nvSpPr>
      <xdr:spPr>
        <a:xfrm>
          <a:off x="139416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250917</xdr:colOff>
      <xdr:row>5</xdr:row>
      <xdr:rowOff>102654</xdr:rowOff>
    </xdr:from>
    <xdr:to>
      <xdr:col>15</xdr:col>
      <xdr:colOff>1098757</xdr:colOff>
      <xdr:row>7</xdr:row>
      <xdr:rowOff>158690</xdr:rowOff>
    </xdr:to>
    <xdr:sp macro="" textlink="">
      <xdr:nvSpPr>
        <xdr:cNvPr id="17" name="Rectangle 16">
          <a:hlinkClick xmlns:r="http://schemas.openxmlformats.org/officeDocument/2006/relationships" r:id="rId20"/>
          <a:extLst>
            <a:ext uri="{FF2B5EF4-FFF2-40B4-BE49-F238E27FC236}">
              <a16:creationId xmlns:a16="http://schemas.microsoft.com/office/drawing/2014/main" id="{5976D994-13F7-C64E-B466-C9911D197868}"/>
            </a:ext>
          </a:extLst>
        </xdr:cNvPr>
        <xdr:cNvSpPr/>
      </xdr:nvSpPr>
      <xdr:spPr>
        <a:xfrm>
          <a:off x="148940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1029067</xdr:colOff>
      <xdr:row>5</xdr:row>
      <xdr:rowOff>128054</xdr:rowOff>
    </xdr:from>
    <xdr:to>
      <xdr:col>17</xdr:col>
      <xdr:colOff>825867</xdr:colOff>
      <xdr:row>7</xdr:row>
      <xdr:rowOff>175624</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DFC3684C-75CC-184B-99E4-5034C0933C3A}"/>
            </a:ext>
          </a:extLst>
        </xdr:cNvPr>
        <xdr:cNvSpPr/>
      </xdr:nvSpPr>
      <xdr:spPr>
        <a:xfrm>
          <a:off x="16777067" y="10170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123771</xdr:colOff>
      <xdr:row>5</xdr:row>
      <xdr:rowOff>102654</xdr:rowOff>
    </xdr:from>
    <xdr:to>
      <xdr:col>16</xdr:col>
      <xdr:colOff>923871</xdr:colOff>
      <xdr:row>7</xdr:row>
      <xdr:rowOff>158690</xdr:rowOff>
    </xdr:to>
    <xdr:sp macro="" textlink="">
      <xdr:nvSpPr>
        <xdr:cNvPr id="19" name="Rectangle 18">
          <a:hlinkClick xmlns:r="http://schemas.openxmlformats.org/officeDocument/2006/relationships" r:id="rId21"/>
          <a:extLst>
            <a:ext uri="{FF2B5EF4-FFF2-40B4-BE49-F238E27FC236}">
              <a16:creationId xmlns:a16="http://schemas.microsoft.com/office/drawing/2014/main" id="{50CF4877-5275-E64C-8DE1-4A4027E4760B}"/>
            </a:ext>
          </a:extLst>
        </xdr:cNvPr>
        <xdr:cNvSpPr/>
      </xdr:nvSpPr>
      <xdr:spPr>
        <a:xfrm>
          <a:off x="15871771" y="9916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924604</xdr:colOff>
      <xdr:row>5</xdr:row>
      <xdr:rowOff>115354</xdr:rowOff>
    </xdr:from>
    <xdr:to>
      <xdr:col>12</xdr:col>
      <xdr:colOff>733957</xdr:colOff>
      <xdr:row>7</xdr:row>
      <xdr:rowOff>162089</xdr:rowOff>
    </xdr:to>
    <xdr:sp macro="" textlink="">
      <xdr:nvSpPr>
        <xdr:cNvPr id="20" name="Rectangle 19">
          <a:hlinkClick xmlns:r="http://schemas.openxmlformats.org/officeDocument/2006/relationships" r:id="rId22"/>
          <a:extLst>
            <a:ext uri="{FF2B5EF4-FFF2-40B4-BE49-F238E27FC236}">
              <a16:creationId xmlns:a16="http://schemas.microsoft.com/office/drawing/2014/main" id="{FF53A986-64B3-FD45-96C4-3A05228F26BD}"/>
            </a:ext>
          </a:extLst>
        </xdr:cNvPr>
        <xdr:cNvSpPr/>
      </xdr:nvSpPr>
      <xdr:spPr>
        <a:xfrm>
          <a:off x="11148104" y="10043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551729</xdr:colOff>
      <xdr:row>5</xdr:row>
      <xdr:rowOff>89955</xdr:rowOff>
    </xdr:from>
    <xdr:to>
      <xdr:col>14</xdr:col>
      <xdr:colOff>273164</xdr:colOff>
      <xdr:row>7</xdr:row>
      <xdr:rowOff>145991</xdr:rowOff>
    </xdr:to>
    <xdr:sp macro="" textlink="">
      <xdr:nvSpPr>
        <xdr:cNvPr id="21" name="Rectangle 20">
          <a:hlinkClick xmlns:r="http://schemas.openxmlformats.org/officeDocument/2006/relationships" r:id="rId23"/>
          <a:extLst>
            <a:ext uri="{FF2B5EF4-FFF2-40B4-BE49-F238E27FC236}">
              <a16:creationId xmlns:a16="http://schemas.microsoft.com/office/drawing/2014/main" id="{3D1D677E-0366-1F4E-9A3A-008D9531529F}"/>
            </a:ext>
          </a:extLst>
        </xdr:cNvPr>
        <xdr:cNvSpPr/>
      </xdr:nvSpPr>
      <xdr:spPr>
        <a:xfrm>
          <a:off x="12985029" y="9789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793806</xdr:colOff>
      <xdr:row>7</xdr:row>
      <xdr:rowOff>150821</xdr:rowOff>
    </xdr:from>
    <xdr:to>
      <xdr:col>11</xdr:col>
      <xdr:colOff>787400</xdr:colOff>
      <xdr:row>7</xdr:row>
      <xdr:rowOff>152400</xdr:rowOff>
    </xdr:to>
    <xdr:cxnSp macro="">
      <xdr:nvCxnSpPr>
        <xdr:cNvPr id="41" name="Straight Connector 42">
          <a:extLst>
            <a:ext uri="{FF2B5EF4-FFF2-40B4-BE49-F238E27FC236}">
              <a16:creationId xmlns:a16="http://schemas.microsoft.com/office/drawing/2014/main" id="{A0845804-77FE-AF40-8060-C3A9559E1694}"/>
            </a:ext>
          </a:extLst>
        </xdr:cNvPr>
        <xdr:cNvCxnSpPr/>
      </xdr:nvCxnSpPr>
      <xdr:spPr>
        <a:xfrm>
          <a:off x="9912406" y="1395421"/>
          <a:ext cx="1098494" cy="1579"/>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xdr:row>
      <xdr:rowOff>45504</xdr:rowOff>
    </xdr:from>
    <xdr:to>
      <xdr:col>17</xdr:col>
      <xdr:colOff>712584</xdr:colOff>
      <xdr:row>8</xdr:row>
      <xdr:rowOff>7777</xdr:rowOff>
    </xdr:to>
    <xdr:pic>
      <xdr:nvPicPr>
        <xdr:cNvPr id="21" name="Image 1">
          <a:extLst>
            <a:ext uri="{FF2B5EF4-FFF2-40B4-BE49-F238E27FC236}">
              <a16:creationId xmlns:a16="http://schemas.microsoft.com/office/drawing/2014/main" id="{7E67EF26-9625-4FA1-BCC3-8ECCA0C3FA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02754"/>
          <a:ext cx="17755984" cy="476623"/>
        </a:xfrm>
        <a:prstGeom prst="rect">
          <a:avLst/>
        </a:prstGeom>
      </xdr:spPr>
    </xdr:pic>
    <xdr:clientData/>
  </xdr:twoCellAnchor>
  <xdr:twoCellAnchor editAs="oneCell">
    <xdr:from>
      <xdr:col>0</xdr:col>
      <xdr:colOff>212725</xdr:colOff>
      <xdr:row>1</xdr:row>
      <xdr:rowOff>123825</xdr:rowOff>
    </xdr:from>
    <xdr:to>
      <xdr:col>1</xdr:col>
      <xdr:colOff>2657272</xdr:colOff>
      <xdr:row>4</xdr:row>
      <xdr:rowOff>105962</xdr:rowOff>
    </xdr:to>
    <xdr:pic>
      <xdr:nvPicPr>
        <xdr:cNvPr id="3" name="Picture 1">
          <a:extLst>
            <a:ext uri="{FF2B5EF4-FFF2-40B4-BE49-F238E27FC236}">
              <a16:creationId xmlns:a16="http://schemas.microsoft.com/office/drawing/2014/main" id="{ADD2F00F-1046-A443-A910-543C1423ED5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301625"/>
          <a:ext cx="2664400" cy="507600"/>
        </a:xfrm>
        <a:prstGeom prst="rect">
          <a:avLst/>
        </a:prstGeom>
      </xdr:spPr>
    </xdr:pic>
    <xdr:clientData/>
  </xdr:twoCellAnchor>
  <xdr:twoCellAnchor>
    <xdr:from>
      <xdr:col>18</xdr:col>
      <xdr:colOff>368300</xdr:colOff>
      <xdr:row>5</xdr:row>
      <xdr:rowOff>70183</xdr:rowOff>
    </xdr:from>
    <xdr:to>
      <xdr:col>19</xdr:col>
      <xdr:colOff>469900</xdr:colOff>
      <xdr:row>7</xdr:row>
      <xdr:rowOff>120983</xdr:rowOff>
    </xdr:to>
    <xdr:sp macro="" textlink="">
      <xdr:nvSpPr>
        <xdr:cNvPr id="36" name="Rectangle 254">
          <a:hlinkClick xmlns:r="http://schemas.openxmlformats.org/officeDocument/2006/relationships" r:id="rId4"/>
          <a:extLst>
            <a:ext uri="{FF2B5EF4-FFF2-40B4-BE49-F238E27FC236}">
              <a16:creationId xmlns:a16="http://schemas.microsoft.com/office/drawing/2014/main" id="{0AAC93FE-3206-6D42-8384-C63DD29D77F3}"/>
            </a:ext>
          </a:extLst>
        </xdr:cNvPr>
        <xdr:cNvSpPr/>
      </xdr:nvSpPr>
      <xdr:spPr>
        <a:xfrm>
          <a:off x="16840200" y="9591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17</xdr:col>
      <xdr:colOff>177800</xdr:colOff>
      <xdr:row>5</xdr:row>
      <xdr:rowOff>70183</xdr:rowOff>
    </xdr:from>
    <xdr:to>
      <xdr:col>18</xdr:col>
      <xdr:colOff>342899</xdr:colOff>
      <xdr:row>7</xdr:row>
      <xdr:rowOff>129449</xdr:rowOff>
    </xdr:to>
    <xdr:sp macro="" textlink="">
      <xdr:nvSpPr>
        <xdr:cNvPr id="37" name="Rectangle 447">
          <a:hlinkClick xmlns:r="http://schemas.openxmlformats.org/officeDocument/2006/relationships" r:id="rId5"/>
          <a:extLst>
            <a:ext uri="{FF2B5EF4-FFF2-40B4-BE49-F238E27FC236}">
              <a16:creationId xmlns:a16="http://schemas.microsoft.com/office/drawing/2014/main" id="{A91F42D7-30CD-FA40-BD89-12BC46E9CE86}"/>
            </a:ext>
          </a:extLst>
        </xdr:cNvPr>
        <xdr:cNvSpPr/>
      </xdr:nvSpPr>
      <xdr:spPr>
        <a:xfrm>
          <a:off x="15824200" y="959183"/>
          <a:ext cx="990599" cy="414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25400</xdr:rowOff>
    </xdr:from>
    <xdr:to>
      <xdr:col>1</xdr:col>
      <xdr:colOff>771058</xdr:colOff>
      <xdr:row>7</xdr:row>
      <xdr:rowOff>132032</xdr:rowOff>
    </xdr:to>
    <xdr:sp macro="" textlink="">
      <xdr:nvSpPr>
        <xdr:cNvPr id="4" name="Rectangle 3">
          <a:hlinkClick xmlns:r="http://schemas.openxmlformats.org/officeDocument/2006/relationships" r:id="rId6"/>
          <a:extLst>
            <a:ext uri="{FF2B5EF4-FFF2-40B4-BE49-F238E27FC236}">
              <a16:creationId xmlns:a16="http://schemas.microsoft.com/office/drawing/2014/main" id="{9F98BCE1-7A53-4215-85C7-70B19EF86641}"/>
            </a:ext>
          </a:extLst>
        </xdr:cNvPr>
        <xdr:cNvSpPr/>
      </xdr:nvSpPr>
      <xdr:spPr>
        <a:xfrm>
          <a:off x="63500" y="9144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44669</xdr:rowOff>
    </xdr:from>
    <xdr:to>
      <xdr:col>1</xdr:col>
      <xdr:colOff>1737110</xdr:colOff>
      <xdr:row>7</xdr:row>
      <xdr:rowOff>133290</xdr:rowOff>
    </xdr:to>
    <xdr:sp macro="" textlink="">
      <xdr:nvSpPr>
        <xdr:cNvPr id="5" name="Rectangle 4">
          <a:hlinkClick xmlns:r="http://schemas.openxmlformats.org/officeDocument/2006/relationships" r:id="rId7"/>
          <a:extLst>
            <a:ext uri="{FF2B5EF4-FFF2-40B4-BE49-F238E27FC236}">
              <a16:creationId xmlns:a16="http://schemas.microsoft.com/office/drawing/2014/main" id="{2761B6AE-53BC-C649-8A51-BE94F829EDCC}"/>
            </a:ext>
          </a:extLst>
        </xdr:cNvPr>
        <xdr:cNvSpPr/>
      </xdr:nvSpPr>
      <xdr:spPr>
        <a:xfrm>
          <a:off x="1054694" y="9336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2866736</xdr:colOff>
      <xdr:row>5</xdr:row>
      <xdr:rowOff>64554</xdr:rowOff>
    </xdr:from>
    <xdr:to>
      <xdr:col>2</xdr:col>
      <xdr:colOff>527674</xdr:colOff>
      <xdr:row>7</xdr:row>
      <xdr:rowOff>145155</xdr:rowOff>
    </xdr:to>
    <xdr:sp macro="" textlink="">
      <xdr:nvSpPr>
        <xdr:cNvPr id="6" name="Rectangle 5">
          <a:hlinkClick xmlns:r="http://schemas.openxmlformats.org/officeDocument/2006/relationships" r:id="rId8"/>
          <a:extLst>
            <a:ext uri="{FF2B5EF4-FFF2-40B4-BE49-F238E27FC236}">
              <a16:creationId xmlns:a16="http://schemas.microsoft.com/office/drawing/2014/main" id="{5F5316AE-790A-3B43-9F26-0638F0ED2A04}"/>
            </a:ext>
          </a:extLst>
        </xdr:cNvPr>
        <xdr:cNvSpPr/>
      </xdr:nvSpPr>
      <xdr:spPr>
        <a:xfrm>
          <a:off x="3057236" y="9535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705342</xdr:colOff>
      <xdr:row>5</xdr:row>
      <xdr:rowOff>69569</xdr:rowOff>
    </xdr:from>
    <xdr:to>
      <xdr:col>3</xdr:col>
      <xdr:colOff>774699</xdr:colOff>
      <xdr:row>7</xdr:row>
      <xdr:rowOff>137525</xdr:rowOff>
    </xdr:to>
    <xdr:sp macro="" textlink="">
      <xdr:nvSpPr>
        <xdr:cNvPr id="7" name="Rectangle 6">
          <a:hlinkClick xmlns:r="http://schemas.openxmlformats.org/officeDocument/2006/relationships" r:id="rId9"/>
          <a:extLst>
            <a:ext uri="{FF2B5EF4-FFF2-40B4-BE49-F238E27FC236}">
              <a16:creationId xmlns:a16="http://schemas.microsoft.com/office/drawing/2014/main" id="{604F924C-B224-4842-BFA4-87471FA62D2A}"/>
            </a:ext>
          </a:extLst>
        </xdr:cNvPr>
        <xdr:cNvSpPr/>
      </xdr:nvSpPr>
      <xdr:spPr>
        <a:xfrm>
          <a:off x="4045442" y="926819"/>
          <a:ext cx="932957" cy="41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880661</xdr:colOff>
      <xdr:row>5</xdr:row>
      <xdr:rowOff>77254</xdr:rowOff>
    </xdr:from>
    <xdr:to>
      <xdr:col>4</xdr:col>
      <xdr:colOff>691669</xdr:colOff>
      <xdr:row>7</xdr:row>
      <xdr:rowOff>137692</xdr:rowOff>
    </xdr:to>
    <xdr:sp macro="" textlink="">
      <xdr:nvSpPr>
        <xdr:cNvPr id="8" name="Rectangle 7">
          <a:hlinkClick xmlns:r="http://schemas.openxmlformats.org/officeDocument/2006/relationships" r:id="rId10"/>
          <a:extLst>
            <a:ext uri="{FF2B5EF4-FFF2-40B4-BE49-F238E27FC236}">
              <a16:creationId xmlns:a16="http://schemas.microsoft.com/office/drawing/2014/main" id="{FFB4F3FE-5515-4D45-B35A-364263D7D7DD}"/>
            </a:ext>
          </a:extLst>
        </xdr:cNvPr>
        <xdr:cNvSpPr/>
      </xdr:nvSpPr>
      <xdr:spPr>
        <a:xfrm>
          <a:off x="5084361" y="9662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851194</xdr:colOff>
      <xdr:row>5</xdr:row>
      <xdr:rowOff>51854</xdr:rowOff>
    </xdr:from>
    <xdr:to>
      <xdr:col>5</xdr:col>
      <xdr:colOff>770221</xdr:colOff>
      <xdr:row>7</xdr:row>
      <xdr:rowOff>132956</xdr:rowOff>
    </xdr:to>
    <xdr:sp macro="" textlink="">
      <xdr:nvSpPr>
        <xdr:cNvPr id="9" name="Rectangle 8">
          <a:hlinkClick xmlns:r="http://schemas.openxmlformats.org/officeDocument/2006/relationships" r:id="rId11"/>
          <a:extLst>
            <a:ext uri="{FF2B5EF4-FFF2-40B4-BE49-F238E27FC236}">
              <a16:creationId xmlns:a16="http://schemas.microsoft.com/office/drawing/2014/main" id="{1E06F8E2-4343-C746-856A-4F1BA437297E}"/>
            </a:ext>
          </a:extLst>
        </xdr:cNvPr>
        <xdr:cNvSpPr/>
      </xdr:nvSpPr>
      <xdr:spPr>
        <a:xfrm>
          <a:off x="6007394" y="9408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892642</xdr:colOff>
      <xdr:row>5</xdr:row>
      <xdr:rowOff>64554</xdr:rowOff>
    </xdr:from>
    <xdr:to>
      <xdr:col>6</xdr:col>
      <xdr:colOff>810891</xdr:colOff>
      <xdr:row>7</xdr:row>
      <xdr:rowOff>144654</xdr:rowOff>
    </xdr:to>
    <xdr:sp macro="" textlink="">
      <xdr:nvSpPr>
        <xdr:cNvPr id="10" name="Rectangle 9">
          <a:hlinkClick xmlns:r="http://schemas.openxmlformats.org/officeDocument/2006/relationships" r:id="rId12"/>
          <a:extLst>
            <a:ext uri="{FF2B5EF4-FFF2-40B4-BE49-F238E27FC236}">
              <a16:creationId xmlns:a16="http://schemas.microsoft.com/office/drawing/2014/main" id="{A27E5BA8-4874-0747-BFF8-7F2D5BAD2654}"/>
            </a:ext>
          </a:extLst>
        </xdr:cNvPr>
        <xdr:cNvSpPr/>
      </xdr:nvSpPr>
      <xdr:spPr>
        <a:xfrm>
          <a:off x="6988642" y="9535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1787910</xdr:colOff>
      <xdr:row>5</xdr:row>
      <xdr:rowOff>32471</xdr:rowOff>
    </xdr:from>
    <xdr:to>
      <xdr:col>1</xdr:col>
      <xdr:colOff>2765810</xdr:colOff>
      <xdr:row>7</xdr:row>
      <xdr:rowOff>124992</xdr:rowOff>
    </xdr:to>
    <xdr:sp macro="" textlink="">
      <xdr:nvSpPr>
        <xdr:cNvPr id="11" name="Rectangle 10">
          <a:hlinkClick xmlns:r="http://schemas.openxmlformats.org/officeDocument/2006/relationships" r:id="rId13"/>
          <a:extLst>
            <a:ext uri="{FF2B5EF4-FFF2-40B4-BE49-F238E27FC236}">
              <a16:creationId xmlns:a16="http://schemas.microsoft.com/office/drawing/2014/main" id="{4BF887BB-2A7B-3842-BC32-E2568FAA2ED5}"/>
            </a:ext>
          </a:extLst>
        </xdr:cNvPr>
        <xdr:cNvSpPr/>
      </xdr:nvSpPr>
      <xdr:spPr>
        <a:xfrm>
          <a:off x="1978410" y="9214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86991</xdr:colOff>
      <xdr:row>5</xdr:row>
      <xdr:rowOff>89954</xdr:rowOff>
    </xdr:from>
    <xdr:to>
      <xdr:col>8</xdr:col>
      <xdr:colOff>137644</xdr:colOff>
      <xdr:row>7</xdr:row>
      <xdr:rowOff>150224</xdr:rowOff>
    </xdr:to>
    <xdr:sp macro="" textlink="">
      <xdr:nvSpPr>
        <xdr:cNvPr id="12" name="Rectangle 11">
          <a:hlinkClick xmlns:r="http://schemas.openxmlformats.org/officeDocument/2006/relationships" r:id="rId14"/>
          <a:extLst>
            <a:ext uri="{FF2B5EF4-FFF2-40B4-BE49-F238E27FC236}">
              <a16:creationId xmlns:a16="http://schemas.microsoft.com/office/drawing/2014/main" id="{8CC282B9-B94C-0049-BCD7-7D9087604C5C}"/>
            </a:ext>
          </a:extLst>
        </xdr:cNvPr>
        <xdr:cNvSpPr/>
      </xdr:nvSpPr>
      <xdr:spPr>
        <a:xfrm>
          <a:off x="7960991" y="9789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266783</xdr:colOff>
      <xdr:row>5</xdr:row>
      <xdr:rowOff>77254</xdr:rowOff>
    </xdr:from>
    <xdr:to>
      <xdr:col>9</xdr:col>
      <xdr:colOff>289897</xdr:colOff>
      <xdr:row>7</xdr:row>
      <xdr:rowOff>137524</xdr:rowOff>
    </xdr:to>
    <xdr:sp macro="" textlink="">
      <xdr:nvSpPr>
        <xdr:cNvPr id="13" name="Rectangle 12">
          <a:hlinkClick xmlns:r="http://schemas.openxmlformats.org/officeDocument/2006/relationships" r:id="rId15"/>
          <a:extLst>
            <a:ext uri="{FF2B5EF4-FFF2-40B4-BE49-F238E27FC236}">
              <a16:creationId xmlns:a16="http://schemas.microsoft.com/office/drawing/2014/main" id="{5CB99836-74AA-D446-97DD-B806B847CF45}"/>
            </a:ext>
          </a:extLst>
        </xdr:cNvPr>
        <xdr:cNvSpPr/>
      </xdr:nvSpPr>
      <xdr:spPr>
        <a:xfrm>
          <a:off x="8966283" y="9662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416264</xdr:colOff>
      <xdr:row>5</xdr:row>
      <xdr:rowOff>77254</xdr:rowOff>
    </xdr:from>
    <xdr:to>
      <xdr:col>10</xdr:col>
      <xdr:colOff>657904</xdr:colOff>
      <xdr:row>7</xdr:row>
      <xdr:rowOff>158356</xdr:rowOff>
    </xdr:to>
    <xdr:sp macro="" textlink="">
      <xdr:nvSpPr>
        <xdr:cNvPr id="14" name="Rectangle 13">
          <a:hlinkClick xmlns:r="http://schemas.openxmlformats.org/officeDocument/2006/relationships" r:id="rId16"/>
          <a:extLst>
            <a:ext uri="{FF2B5EF4-FFF2-40B4-BE49-F238E27FC236}">
              <a16:creationId xmlns:a16="http://schemas.microsoft.com/office/drawing/2014/main" id="{E153A9A4-508D-5347-8561-FD6B38224A2F}"/>
            </a:ext>
          </a:extLst>
        </xdr:cNvPr>
        <xdr:cNvSpPr/>
      </xdr:nvSpPr>
      <xdr:spPr>
        <a:xfrm>
          <a:off x="9941264" y="9662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56576</xdr:colOff>
      <xdr:row>5</xdr:row>
      <xdr:rowOff>89955</xdr:rowOff>
    </xdr:from>
    <xdr:to>
      <xdr:col>13</xdr:col>
      <xdr:colOff>25400</xdr:colOff>
      <xdr:row>7</xdr:row>
      <xdr:rowOff>145991</xdr:rowOff>
    </xdr:to>
    <xdr:sp macro="" textlink="">
      <xdr:nvSpPr>
        <xdr:cNvPr id="15" name="Rectangle 14">
          <a:hlinkClick xmlns:r="http://schemas.openxmlformats.org/officeDocument/2006/relationships" r:id="rId17"/>
          <a:extLst>
            <a:ext uri="{FF2B5EF4-FFF2-40B4-BE49-F238E27FC236}">
              <a16:creationId xmlns:a16="http://schemas.microsoft.com/office/drawing/2014/main" id="{BF4C965F-24C2-9A4A-8300-E2B73F595967}"/>
            </a:ext>
          </a:extLst>
        </xdr:cNvPr>
        <xdr:cNvSpPr/>
      </xdr:nvSpPr>
      <xdr:spPr>
        <a:xfrm>
          <a:off x="12146976" y="947205"/>
          <a:ext cx="730824"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238364</xdr:colOff>
      <xdr:row>5</xdr:row>
      <xdr:rowOff>89954</xdr:rowOff>
    </xdr:from>
    <xdr:to>
      <xdr:col>15</xdr:col>
      <xdr:colOff>121317</xdr:colOff>
      <xdr:row>7</xdr:row>
      <xdr:rowOff>136689</xdr:rowOff>
    </xdr:to>
    <xdr:sp macro="" textlink="">
      <xdr:nvSpPr>
        <xdr:cNvPr id="16" name="Rectangle 15">
          <a:hlinkClick xmlns:r="http://schemas.openxmlformats.org/officeDocument/2006/relationships" r:id="rId18"/>
          <a:extLst>
            <a:ext uri="{FF2B5EF4-FFF2-40B4-BE49-F238E27FC236}">
              <a16:creationId xmlns:a16="http://schemas.microsoft.com/office/drawing/2014/main" id="{4034C2E7-97E2-F146-88FA-891729614603}"/>
            </a:ext>
          </a:extLst>
        </xdr:cNvPr>
        <xdr:cNvSpPr/>
      </xdr:nvSpPr>
      <xdr:spPr>
        <a:xfrm>
          <a:off x="13941664" y="9789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225517</xdr:colOff>
      <xdr:row>5</xdr:row>
      <xdr:rowOff>89954</xdr:rowOff>
    </xdr:from>
    <xdr:to>
      <xdr:col>15</xdr:col>
      <xdr:colOff>1073357</xdr:colOff>
      <xdr:row>7</xdr:row>
      <xdr:rowOff>145990</xdr:rowOff>
    </xdr:to>
    <xdr:sp macro="" textlink="">
      <xdr:nvSpPr>
        <xdr:cNvPr id="17" name="Rectangle 16">
          <a:hlinkClick xmlns:r="http://schemas.openxmlformats.org/officeDocument/2006/relationships" r:id="rId19"/>
          <a:extLst>
            <a:ext uri="{FF2B5EF4-FFF2-40B4-BE49-F238E27FC236}">
              <a16:creationId xmlns:a16="http://schemas.microsoft.com/office/drawing/2014/main" id="{5976D994-13F7-C64E-B466-C9911D197868}"/>
            </a:ext>
          </a:extLst>
        </xdr:cNvPr>
        <xdr:cNvSpPr/>
      </xdr:nvSpPr>
      <xdr:spPr>
        <a:xfrm>
          <a:off x="14894017" y="9789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1029067</xdr:colOff>
      <xdr:row>5</xdr:row>
      <xdr:rowOff>96304</xdr:rowOff>
    </xdr:from>
    <xdr:to>
      <xdr:col>17</xdr:col>
      <xdr:colOff>635367</xdr:colOff>
      <xdr:row>7</xdr:row>
      <xdr:rowOff>143874</xdr:rowOff>
    </xdr:to>
    <xdr:sp macro="" textlink="">
      <xdr:nvSpPr>
        <xdr:cNvPr id="18" name="Rectangle 17">
          <a:hlinkClick xmlns:r="http://schemas.openxmlformats.org/officeDocument/2006/relationships" r:id="rId4"/>
          <a:extLst>
            <a:ext uri="{FF2B5EF4-FFF2-40B4-BE49-F238E27FC236}">
              <a16:creationId xmlns:a16="http://schemas.microsoft.com/office/drawing/2014/main" id="{DFC3684C-75CC-184B-99E4-5034C0933C3A}"/>
            </a:ext>
          </a:extLst>
        </xdr:cNvPr>
        <xdr:cNvSpPr/>
      </xdr:nvSpPr>
      <xdr:spPr>
        <a:xfrm>
          <a:off x="16777067" y="953554"/>
          <a:ext cx="901700" cy="390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123771</xdr:colOff>
      <xdr:row>5</xdr:row>
      <xdr:rowOff>89954</xdr:rowOff>
    </xdr:from>
    <xdr:to>
      <xdr:col>16</xdr:col>
      <xdr:colOff>923871</xdr:colOff>
      <xdr:row>7</xdr:row>
      <xdr:rowOff>145990</xdr:rowOff>
    </xdr:to>
    <xdr:sp macro="" textlink="">
      <xdr:nvSpPr>
        <xdr:cNvPr id="19" name="Rectangle 18">
          <a:hlinkClick xmlns:r="http://schemas.openxmlformats.org/officeDocument/2006/relationships" r:id="rId5"/>
          <a:extLst>
            <a:ext uri="{FF2B5EF4-FFF2-40B4-BE49-F238E27FC236}">
              <a16:creationId xmlns:a16="http://schemas.microsoft.com/office/drawing/2014/main" id="{50CF4877-5275-E64C-8DE1-4A4027E4760B}"/>
            </a:ext>
          </a:extLst>
        </xdr:cNvPr>
        <xdr:cNvSpPr/>
      </xdr:nvSpPr>
      <xdr:spPr>
        <a:xfrm>
          <a:off x="15871771" y="9789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797604</xdr:colOff>
      <xdr:row>5</xdr:row>
      <xdr:rowOff>102654</xdr:rowOff>
    </xdr:from>
    <xdr:to>
      <xdr:col>11</xdr:col>
      <xdr:colOff>886357</xdr:colOff>
      <xdr:row>7</xdr:row>
      <xdr:rowOff>149389</xdr:rowOff>
    </xdr:to>
    <xdr:sp macro="" textlink="">
      <xdr:nvSpPr>
        <xdr:cNvPr id="20" name="Rectangle 19">
          <a:hlinkClick xmlns:r="http://schemas.openxmlformats.org/officeDocument/2006/relationships" r:id="rId20"/>
          <a:extLst>
            <a:ext uri="{FF2B5EF4-FFF2-40B4-BE49-F238E27FC236}">
              <a16:creationId xmlns:a16="http://schemas.microsoft.com/office/drawing/2014/main" id="{FF53A986-64B3-FD45-96C4-3A05228F26BD}"/>
            </a:ext>
          </a:extLst>
        </xdr:cNvPr>
        <xdr:cNvSpPr/>
      </xdr:nvSpPr>
      <xdr:spPr>
        <a:xfrm>
          <a:off x="11148104" y="9916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132629</xdr:colOff>
      <xdr:row>5</xdr:row>
      <xdr:rowOff>77255</xdr:rowOff>
    </xdr:from>
    <xdr:to>
      <xdr:col>14</xdr:col>
      <xdr:colOff>108064</xdr:colOff>
      <xdr:row>7</xdr:row>
      <xdr:rowOff>133291</xdr:rowOff>
    </xdr:to>
    <xdr:sp macro="" textlink="">
      <xdr:nvSpPr>
        <xdr:cNvPr id="40" name="Rectangle 39">
          <a:hlinkClick xmlns:r="http://schemas.openxmlformats.org/officeDocument/2006/relationships" r:id="rId21"/>
          <a:extLst>
            <a:ext uri="{FF2B5EF4-FFF2-40B4-BE49-F238E27FC236}">
              <a16:creationId xmlns:a16="http://schemas.microsoft.com/office/drawing/2014/main" id="{3D1D677E-0366-1F4E-9A3A-008D9531529F}"/>
            </a:ext>
          </a:extLst>
        </xdr:cNvPr>
        <xdr:cNvSpPr/>
      </xdr:nvSpPr>
      <xdr:spPr>
        <a:xfrm>
          <a:off x="12985029" y="9662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704276</xdr:colOff>
      <xdr:row>7</xdr:row>
      <xdr:rowOff>124992</xdr:rowOff>
    </xdr:from>
    <xdr:to>
      <xdr:col>12</xdr:col>
      <xdr:colOff>25400</xdr:colOff>
      <xdr:row>7</xdr:row>
      <xdr:rowOff>127000</xdr:rowOff>
    </xdr:to>
    <xdr:cxnSp macro="">
      <xdr:nvCxnSpPr>
        <xdr:cNvPr id="41" name="Straight Connector 42">
          <a:extLst>
            <a:ext uri="{FF2B5EF4-FFF2-40B4-BE49-F238E27FC236}">
              <a16:creationId xmlns:a16="http://schemas.microsoft.com/office/drawing/2014/main" id="{3D5C6664-7462-8F4A-BA24-07E28A7C3319}"/>
            </a:ext>
          </a:extLst>
        </xdr:cNvPr>
        <xdr:cNvCxnSpPr/>
      </xdr:nvCxnSpPr>
      <xdr:spPr>
        <a:xfrm>
          <a:off x="11054776" y="1325142"/>
          <a:ext cx="1061024" cy="2008"/>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12700</xdr:colOff>
      <xdr:row>5</xdr:row>
      <xdr:rowOff>89954</xdr:rowOff>
    </xdr:from>
    <xdr:to>
      <xdr:col>8</xdr:col>
      <xdr:colOff>268084</xdr:colOff>
      <xdr:row>8</xdr:row>
      <xdr:rowOff>52227</xdr:rowOff>
    </xdr:to>
    <xdr:pic>
      <xdr:nvPicPr>
        <xdr:cNvPr id="22" name="Image 1">
          <a:extLst>
            <a:ext uri="{FF2B5EF4-FFF2-40B4-BE49-F238E27FC236}">
              <a16:creationId xmlns:a16="http://schemas.microsoft.com/office/drawing/2014/main" id="{84803B6E-F651-48B5-BB46-A8D9653509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2700" y="947204"/>
          <a:ext cx="17755984" cy="476623"/>
        </a:xfrm>
        <a:prstGeom prst="rect">
          <a:avLst/>
        </a:prstGeom>
      </xdr:spPr>
    </xdr:pic>
    <xdr:clientData/>
  </xdr:twoCellAnchor>
  <xdr:twoCellAnchor editAs="oneCell">
    <xdr:from>
      <xdr:col>0</xdr:col>
      <xdr:colOff>212725</xdr:colOff>
      <xdr:row>1</xdr:row>
      <xdr:rowOff>133350</xdr:rowOff>
    </xdr:from>
    <xdr:to>
      <xdr:col>2</xdr:col>
      <xdr:colOff>406975</xdr:colOff>
      <xdr:row>4</xdr:row>
      <xdr:rowOff>107550</xdr:rowOff>
    </xdr:to>
    <xdr:pic>
      <xdr:nvPicPr>
        <xdr:cNvPr id="7" name="Picture 1">
          <a:extLst>
            <a:ext uri="{FF2B5EF4-FFF2-40B4-BE49-F238E27FC236}">
              <a16:creationId xmlns:a16="http://schemas.microsoft.com/office/drawing/2014/main" id="{E937F16A-1DED-4A0E-A0D9-95C6E7679F07}"/>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304800"/>
          <a:ext cx="2613600" cy="507600"/>
        </a:xfrm>
        <a:prstGeom prst="rect">
          <a:avLst/>
        </a:prstGeom>
      </xdr:spPr>
    </xdr:pic>
    <xdr:clientData/>
  </xdr:twoCellAnchor>
  <xdr:twoCellAnchor>
    <xdr:from>
      <xdr:col>0</xdr:col>
      <xdr:colOff>76200</xdr:colOff>
      <xdr:row>5</xdr:row>
      <xdr:rowOff>38100</xdr:rowOff>
    </xdr:from>
    <xdr:to>
      <xdr:col>1</xdr:col>
      <xdr:colOff>783758</xdr:colOff>
      <xdr:row>7</xdr:row>
      <xdr:rowOff>144732</xdr:rowOff>
    </xdr:to>
    <xdr:sp macro="" textlink="">
      <xdr:nvSpPr>
        <xdr:cNvPr id="3" name="Rectangle 2">
          <a:hlinkClick xmlns:r="http://schemas.openxmlformats.org/officeDocument/2006/relationships" r:id="rId4"/>
          <a:extLst>
            <a:ext uri="{FF2B5EF4-FFF2-40B4-BE49-F238E27FC236}">
              <a16:creationId xmlns:a16="http://schemas.microsoft.com/office/drawing/2014/main" id="{9F98BCE1-7A53-4215-85C7-70B19EF86641}"/>
            </a:ext>
          </a:extLst>
        </xdr:cNvPr>
        <xdr:cNvSpPr/>
      </xdr:nvSpPr>
      <xdr:spPr>
        <a:xfrm>
          <a:off x="762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876894</xdr:colOff>
      <xdr:row>5</xdr:row>
      <xdr:rowOff>57369</xdr:rowOff>
    </xdr:from>
    <xdr:to>
      <xdr:col>1</xdr:col>
      <xdr:colOff>1749810</xdr:colOff>
      <xdr:row>7</xdr:row>
      <xdr:rowOff>145990</xdr:rowOff>
    </xdr:to>
    <xdr:sp macro="" textlink="">
      <xdr:nvSpPr>
        <xdr:cNvPr id="4" name="Rectangle 3">
          <a:hlinkClick xmlns:r="http://schemas.openxmlformats.org/officeDocument/2006/relationships" r:id="rId5"/>
          <a:extLst>
            <a:ext uri="{FF2B5EF4-FFF2-40B4-BE49-F238E27FC236}">
              <a16:creationId xmlns:a16="http://schemas.microsoft.com/office/drawing/2014/main" id="{2761B6AE-53BC-C649-8A51-BE94F829EDCC}"/>
            </a:ext>
          </a:extLst>
        </xdr:cNvPr>
        <xdr:cNvSpPr/>
      </xdr:nvSpPr>
      <xdr:spPr>
        <a:xfrm>
          <a:off x="10673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682336</xdr:colOff>
      <xdr:row>5</xdr:row>
      <xdr:rowOff>77254</xdr:rowOff>
    </xdr:from>
    <xdr:to>
      <xdr:col>2</xdr:col>
      <xdr:colOff>1492874</xdr:colOff>
      <xdr:row>7</xdr:row>
      <xdr:rowOff>157855</xdr:rowOff>
    </xdr:to>
    <xdr:sp macro="" textlink="">
      <xdr:nvSpPr>
        <xdr:cNvPr id="5" name="Rectangle 4">
          <a:hlinkClick xmlns:r="http://schemas.openxmlformats.org/officeDocument/2006/relationships" r:id="rId6"/>
          <a:extLst>
            <a:ext uri="{FF2B5EF4-FFF2-40B4-BE49-F238E27FC236}">
              <a16:creationId xmlns:a16="http://schemas.microsoft.com/office/drawing/2014/main" id="{5F5316AE-790A-3B43-9F26-0638F0ED2A04}"/>
            </a:ext>
          </a:extLst>
        </xdr:cNvPr>
        <xdr:cNvSpPr/>
      </xdr:nvSpPr>
      <xdr:spPr>
        <a:xfrm>
          <a:off x="30699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1670543</xdr:colOff>
      <xdr:row>5</xdr:row>
      <xdr:rowOff>82269</xdr:rowOff>
    </xdr:from>
    <xdr:to>
      <xdr:col>2</xdr:col>
      <xdr:colOff>2529371</xdr:colOff>
      <xdr:row>7</xdr:row>
      <xdr:rowOff>150225</xdr:rowOff>
    </xdr:to>
    <xdr:sp macro="" textlink="">
      <xdr:nvSpPr>
        <xdr:cNvPr id="6" name="Rectangle 5">
          <a:hlinkClick xmlns:r="http://schemas.openxmlformats.org/officeDocument/2006/relationships" r:id="rId7"/>
          <a:extLst>
            <a:ext uri="{FF2B5EF4-FFF2-40B4-BE49-F238E27FC236}">
              <a16:creationId xmlns:a16="http://schemas.microsoft.com/office/drawing/2014/main" id="{604F924C-B224-4842-BFA4-87471FA62D2A}"/>
            </a:ext>
          </a:extLst>
        </xdr:cNvPr>
        <xdr:cNvSpPr/>
      </xdr:nvSpPr>
      <xdr:spPr>
        <a:xfrm>
          <a:off x="4058143" y="9712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2709461</xdr:colOff>
      <xdr:row>5</xdr:row>
      <xdr:rowOff>89954</xdr:rowOff>
    </xdr:from>
    <xdr:to>
      <xdr:col>2</xdr:col>
      <xdr:colOff>3472969</xdr:colOff>
      <xdr:row>7</xdr:row>
      <xdr:rowOff>150392</xdr:rowOff>
    </xdr:to>
    <xdr:sp macro="" textlink="">
      <xdr:nvSpPr>
        <xdr:cNvPr id="8" name="Rectangle 7">
          <a:hlinkClick xmlns:r="http://schemas.openxmlformats.org/officeDocument/2006/relationships" r:id="rId8"/>
          <a:extLst>
            <a:ext uri="{FF2B5EF4-FFF2-40B4-BE49-F238E27FC236}">
              <a16:creationId xmlns:a16="http://schemas.microsoft.com/office/drawing/2014/main" id="{FFB4F3FE-5515-4D45-B35A-364263D7D7DD}"/>
            </a:ext>
          </a:extLst>
        </xdr:cNvPr>
        <xdr:cNvSpPr/>
      </xdr:nvSpPr>
      <xdr:spPr>
        <a:xfrm>
          <a:off x="50970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139994</xdr:colOff>
      <xdr:row>5</xdr:row>
      <xdr:rowOff>64554</xdr:rowOff>
    </xdr:from>
    <xdr:to>
      <xdr:col>3</xdr:col>
      <xdr:colOff>998821</xdr:colOff>
      <xdr:row>7</xdr:row>
      <xdr:rowOff>145656</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1E06F8E2-4343-C746-856A-4F1BA437297E}"/>
            </a:ext>
          </a:extLst>
        </xdr:cNvPr>
        <xdr:cNvSpPr/>
      </xdr:nvSpPr>
      <xdr:spPr>
        <a:xfrm>
          <a:off x="60200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1121242</xdr:colOff>
      <xdr:row>5</xdr:row>
      <xdr:rowOff>77254</xdr:rowOff>
    </xdr:from>
    <xdr:to>
      <xdr:col>3</xdr:col>
      <xdr:colOff>1991991</xdr:colOff>
      <xdr:row>7</xdr:row>
      <xdr:rowOff>157354</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A27E5BA8-4874-0747-BFF8-7F2D5BAD2654}"/>
            </a:ext>
          </a:extLst>
        </xdr:cNvPr>
        <xdr:cNvSpPr/>
      </xdr:nvSpPr>
      <xdr:spPr>
        <a:xfrm>
          <a:off x="70013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1800610</xdr:colOff>
      <xdr:row>5</xdr:row>
      <xdr:rowOff>45171</xdr:rowOff>
    </xdr:from>
    <xdr:to>
      <xdr:col>2</xdr:col>
      <xdr:colOff>581410</xdr:colOff>
      <xdr:row>7</xdr:row>
      <xdr:rowOff>137692</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4BF887BB-2A7B-3842-BC32-E2568FAA2ED5}"/>
            </a:ext>
          </a:extLst>
        </xdr:cNvPr>
        <xdr:cNvSpPr/>
      </xdr:nvSpPr>
      <xdr:spPr>
        <a:xfrm>
          <a:off x="1991110" y="9341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2093591</xdr:colOff>
      <xdr:row>5</xdr:row>
      <xdr:rowOff>102654</xdr:rowOff>
    </xdr:from>
    <xdr:to>
      <xdr:col>4</xdr:col>
      <xdr:colOff>112244</xdr:colOff>
      <xdr:row>7</xdr:row>
      <xdr:rowOff>162924</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8CC282B9-B94C-0049-BCD7-7D9087604C5C}"/>
            </a:ext>
          </a:extLst>
        </xdr:cNvPr>
        <xdr:cNvSpPr/>
      </xdr:nvSpPr>
      <xdr:spPr>
        <a:xfrm>
          <a:off x="79736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241383</xdr:colOff>
      <xdr:row>5</xdr:row>
      <xdr:rowOff>89954</xdr:rowOff>
    </xdr:from>
    <xdr:to>
      <xdr:col>4</xdr:col>
      <xdr:colOff>1089997</xdr:colOff>
      <xdr:row>7</xdr:row>
      <xdr:rowOff>150224</xdr:rowOff>
    </xdr:to>
    <xdr:sp macro="" textlink="">
      <xdr:nvSpPr>
        <xdr:cNvPr id="13" name="Rectangle 12">
          <a:hlinkClick xmlns:r="http://schemas.openxmlformats.org/officeDocument/2006/relationships" r:id="rId13"/>
          <a:extLst>
            <a:ext uri="{FF2B5EF4-FFF2-40B4-BE49-F238E27FC236}">
              <a16:creationId xmlns:a16="http://schemas.microsoft.com/office/drawing/2014/main" id="{5CB99836-74AA-D446-97DD-B806B847CF45}"/>
            </a:ext>
          </a:extLst>
        </xdr:cNvPr>
        <xdr:cNvSpPr/>
      </xdr:nvSpPr>
      <xdr:spPr>
        <a:xfrm>
          <a:off x="8978983" y="9789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86064</xdr:colOff>
      <xdr:row>5</xdr:row>
      <xdr:rowOff>89954</xdr:rowOff>
    </xdr:from>
    <xdr:to>
      <xdr:col>5</xdr:col>
      <xdr:colOff>1153204</xdr:colOff>
      <xdr:row>7</xdr:row>
      <xdr:rowOff>171056</xdr:rowOff>
    </xdr:to>
    <xdr:sp macro="" textlink="">
      <xdr:nvSpPr>
        <xdr:cNvPr id="14" name="Rectangle 13">
          <a:hlinkClick xmlns:r="http://schemas.openxmlformats.org/officeDocument/2006/relationships" r:id="rId14"/>
          <a:extLst>
            <a:ext uri="{FF2B5EF4-FFF2-40B4-BE49-F238E27FC236}">
              <a16:creationId xmlns:a16="http://schemas.microsoft.com/office/drawing/2014/main" id="{E153A9A4-508D-5347-8561-FD6B38224A2F}"/>
            </a:ext>
          </a:extLst>
        </xdr:cNvPr>
        <xdr:cNvSpPr/>
      </xdr:nvSpPr>
      <xdr:spPr>
        <a:xfrm>
          <a:off x="9953964" y="9789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2291776</xdr:colOff>
      <xdr:row>5</xdr:row>
      <xdr:rowOff>102655</xdr:rowOff>
    </xdr:from>
    <xdr:to>
      <xdr:col>6</xdr:col>
      <xdr:colOff>463810</xdr:colOff>
      <xdr:row>7</xdr:row>
      <xdr:rowOff>158691</xdr:rowOff>
    </xdr:to>
    <xdr:sp macro="" textlink="">
      <xdr:nvSpPr>
        <xdr:cNvPr id="15" name="Rectangle 14">
          <a:hlinkClick xmlns:r="http://schemas.openxmlformats.org/officeDocument/2006/relationships" r:id="rId15"/>
          <a:extLst>
            <a:ext uri="{FF2B5EF4-FFF2-40B4-BE49-F238E27FC236}">
              <a16:creationId xmlns:a16="http://schemas.microsoft.com/office/drawing/2014/main" id="{BF4C965F-24C2-9A4A-8300-E2B73F595967}"/>
            </a:ext>
          </a:extLst>
        </xdr:cNvPr>
        <xdr:cNvSpPr/>
      </xdr:nvSpPr>
      <xdr:spPr>
        <a:xfrm>
          <a:off x="12159676" y="991655"/>
          <a:ext cx="826334"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1432164</xdr:colOff>
      <xdr:row>5</xdr:row>
      <xdr:rowOff>102654</xdr:rowOff>
    </xdr:from>
    <xdr:to>
      <xdr:col>7</xdr:col>
      <xdr:colOff>108617</xdr:colOff>
      <xdr:row>7</xdr:row>
      <xdr:rowOff>149389</xdr:rowOff>
    </xdr:to>
    <xdr:sp macro="" textlink="">
      <xdr:nvSpPr>
        <xdr:cNvPr id="16" name="Rectangle 15">
          <a:hlinkClick xmlns:r="http://schemas.openxmlformats.org/officeDocument/2006/relationships" r:id="rId16"/>
          <a:extLst>
            <a:ext uri="{FF2B5EF4-FFF2-40B4-BE49-F238E27FC236}">
              <a16:creationId xmlns:a16="http://schemas.microsoft.com/office/drawing/2014/main" id="{4034C2E7-97E2-F146-88FA-891729614603}"/>
            </a:ext>
          </a:extLst>
        </xdr:cNvPr>
        <xdr:cNvSpPr/>
      </xdr:nvSpPr>
      <xdr:spPr>
        <a:xfrm>
          <a:off x="139543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212817</xdr:colOff>
      <xdr:row>5</xdr:row>
      <xdr:rowOff>102654</xdr:rowOff>
    </xdr:from>
    <xdr:to>
      <xdr:col>7</xdr:col>
      <xdr:colOff>1060657</xdr:colOff>
      <xdr:row>7</xdr:row>
      <xdr:rowOff>158690</xdr:rowOff>
    </xdr:to>
    <xdr:sp macro="" textlink="">
      <xdr:nvSpPr>
        <xdr:cNvPr id="17" name="Rectangle 16">
          <a:hlinkClick xmlns:r="http://schemas.openxmlformats.org/officeDocument/2006/relationships" r:id="rId17"/>
          <a:extLst>
            <a:ext uri="{FF2B5EF4-FFF2-40B4-BE49-F238E27FC236}">
              <a16:creationId xmlns:a16="http://schemas.microsoft.com/office/drawing/2014/main" id="{5976D994-13F7-C64E-B466-C9911D197868}"/>
            </a:ext>
          </a:extLst>
        </xdr:cNvPr>
        <xdr:cNvSpPr/>
      </xdr:nvSpPr>
      <xdr:spPr>
        <a:xfrm>
          <a:off x="149067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2095867</xdr:colOff>
      <xdr:row>5</xdr:row>
      <xdr:rowOff>128054</xdr:rowOff>
    </xdr:from>
    <xdr:to>
      <xdr:col>8</xdr:col>
      <xdr:colOff>190867</xdr:colOff>
      <xdr:row>7</xdr:row>
      <xdr:rowOff>175624</xdr:rowOff>
    </xdr:to>
    <xdr:sp macro="" textlink="">
      <xdr:nvSpPr>
        <xdr:cNvPr id="18" name="Rectangle 17">
          <a:hlinkClick xmlns:r="http://schemas.openxmlformats.org/officeDocument/2006/relationships" r:id="rId18"/>
          <a:extLst>
            <a:ext uri="{FF2B5EF4-FFF2-40B4-BE49-F238E27FC236}">
              <a16:creationId xmlns:a16="http://schemas.microsoft.com/office/drawing/2014/main" id="{DFC3684C-75CC-184B-99E4-5034C0933C3A}"/>
            </a:ext>
          </a:extLst>
        </xdr:cNvPr>
        <xdr:cNvSpPr/>
      </xdr:nvSpPr>
      <xdr:spPr>
        <a:xfrm>
          <a:off x="16789767" y="10170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1190571</xdr:colOff>
      <xdr:row>5</xdr:row>
      <xdr:rowOff>102654</xdr:rowOff>
    </xdr:from>
    <xdr:to>
      <xdr:col>7</xdr:col>
      <xdr:colOff>1990671</xdr:colOff>
      <xdr:row>7</xdr:row>
      <xdr:rowOff>158690</xdr:rowOff>
    </xdr:to>
    <xdr:sp macro="" textlink="">
      <xdr:nvSpPr>
        <xdr:cNvPr id="19" name="Rectangle 18">
          <a:hlinkClick xmlns:r="http://schemas.openxmlformats.org/officeDocument/2006/relationships" r:id="rId19"/>
          <a:extLst>
            <a:ext uri="{FF2B5EF4-FFF2-40B4-BE49-F238E27FC236}">
              <a16:creationId xmlns:a16="http://schemas.microsoft.com/office/drawing/2014/main" id="{50CF4877-5275-E64C-8DE1-4A4027E4760B}"/>
            </a:ext>
          </a:extLst>
        </xdr:cNvPr>
        <xdr:cNvSpPr/>
      </xdr:nvSpPr>
      <xdr:spPr>
        <a:xfrm>
          <a:off x="15884471" y="9916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1292904</xdr:colOff>
      <xdr:row>5</xdr:row>
      <xdr:rowOff>115354</xdr:rowOff>
    </xdr:from>
    <xdr:to>
      <xdr:col>5</xdr:col>
      <xdr:colOff>2207157</xdr:colOff>
      <xdr:row>7</xdr:row>
      <xdr:rowOff>162089</xdr:rowOff>
    </xdr:to>
    <xdr:sp macro="" textlink="">
      <xdr:nvSpPr>
        <xdr:cNvPr id="20" name="Rectangle 19">
          <a:hlinkClick xmlns:r="http://schemas.openxmlformats.org/officeDocument/2006/relationships" r:id="rId20"/>
          <a:extLst>
            <a:ext uri="{FF2B5EF4-FFF2-40B4-BE49-F238E27FC236}">
              <a16:creationId xmlns:a16="http://schemas.microsoft.com/office/drawing/2014/main" id="{FF53A986-64B3-FD45-96C4-3A05228F26BD}"/>
            </a:ext>
          </a:extLst>
        </xdr:cNvPr>
        <xdr:cNvSpPr/>
      </xdr:nvSpPr>
      <xdr:spPr>
        <a:xfrm>
          <a:off x="11163013" y="978126"/>
          <a:ext cx="914253" cy="3918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475529</xdr:colOff>
      <xdr:row>5</xdr:row>
      <xdr:rowOff>89955</xdr:rowOff>
    </xdr:from>
    <xdr:to>
      <xdr:col>6</xdr:col>
      <xdr:colOff>1301864</xdr:colOff>
      <xdr:row>7</xdr:row>
      <xdr:rowOff>145991</xdr:rowOff>
    </xdr:to>
    <xdr:sp macro="" textlink="">
      <xdr:nvSpPr>
        <xdr:cNvPr id="21" name="Rectangle 20">
          <a:hlinkClick xmlns:r="http://schemas.openxmlformats.org/officeDocument/2006/relationships" r:id="rId21"/>
          <a:extLst>
            <a:ext uri="{FF2B5EF4-FFF2-40B4-BE49-F238E27FC236}">
              <a16:creationId xmlns:a16="http://schemas.microsoft.com/office/drawing/2014/main" id="{3D1D677E-0366-1F4E-9A3A-008D9531529F}"/>
            </a:ext>
          </a:extLst>
        </xdr:cNvPr>
        <xdr:cNvSpPr/>
      </xdr:nvSpPr>
      <xdr:spPr>
        <a:xfrm>
          <a:off x="12997729" y="9789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absoluteAnchor>
    <xdr:pos x="12122702" y="1390098"/>
    <xdr:ext cx="800100" cy="0"/>
    <xdr:cxnSp macro="">
      <xdr:nvCxnSpPr>
        <xdr:cNvPr id="407" name="Straight Connector 42">
          <a:extLst>
            <a:ext uri="{FF2B5EF4-FFF2-40B4-BE49-F238E27FC236}">
              <a16:creationId xmlns:a16="http://schemas.microsoft.com/office/drawing/2014/main" id="{3D5C6664-7462-8F4A-BA24-07E28A7C3319}"/>
            </a:ext>
          </a:extLst>
        </xdr:cNvPr>
        <xdr:cNvCxnSpPr/>
      </xdr:nvCxnSpPr>
      <xdr:spPr>
        <a:xfrm>
          <a:off x="12122702" y="1390098"/>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absolute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5</xdr:row>
      <xdr:rowOff>83604</xdr:rowOff>
    </xdr:from>
    <xdr:to>
      <xdr:col>16</xdr:col>
      <xdr:colOff>953884</xdr:colOff>
      <xdr:row>8</xdr:row>
      <xdr:rowOff>45877</xdr:rowOff>
    </xdr:to>
    <xdr:pic>
      <xdr:nvPicPr>
        <xdr:cNvPr id="2" name="Image 1">
          <a:extLst>
            <a:ext uri="{FF2B5EF4-FFF2-40B4-BE49-F238E27FC236}">
              <a16:creationId xmlns:a16="http://schemas.microsoft.com/office/drawing/2014/main" id="{9A290AB5-F1CF-4584-A3F0-CED2ADB1A4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40854"/>
          <a:ext cx="17755984" cy="476623"/>
        </a:xfrm>
        <a:prstGeom prst="rect">
          <a:avLst/>
        </a:prstGeom>
      </xdr:spPr>
    </xdr:pic>
    <xdr:clientData/>
  </xdr:twoCellAnchor>
  <xdr:twoCellAnchor editAs="oneCell">
    <xdr:from>
      <xdr:col>0</xdr:col>
      <xdr:colOff>212725</xdr:colOff>
      <xdr:row>1</xdr:row>
      <xdr:rowOff>123825</xdr:rowOff>
    </xdr:from>
    <xdr:to>
      <xdr:col>2</xdr:col>
      <xdr:colOff>1496374</xdr:colOff>
      <xdr:row>4</xdr:row>
      <xdr:rowOff>98025</xdr:rowOff>
    </xdr:to>
    <xdr:pic>
      <xdr:nvPicPr>
        <xdr:cNvPr id="8" name="Picture 1">
          <a:extLst>
            <a:ext uri="{FF2B5EF4-FFF2-40B4-BE49-F238E27FC236}">
              <a16:creationId xmlns:a16="http://schemas.microsoft.com/office/drawing/2014/main" id="{65287CDA-8DA2-4D64-BAF5-CF6F9D33D7FC}"/>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295275"/>
          <a:ext cx="2613600" cy="507600"/>
        </a:xfrm>
        <a:prstGeom prst="rect">
          <a:avLst/>
        </a:prstGeom>
      </xdr:spPr>
    </xdr:pic>
    <xdr:clientData/>
  </xdr:twoCellAnchor>
  <xdr:twoCellAnchor>
    <xdr:from>
      <xdr:col>16</xdr:col>
      <xdr:colOff>190500</xdr:colOff>
      <xdr:row>5</xdr:row>
      <xdr:rowOff>70183</xdr:rowOff>
    </xdr:from>
    <xdr:to>
      <xdr:col>18</xdr:col>
      <xdr:colOff>0</xdr:colOff>
      <xdr:row>7</xdr:row>
      <xdr:rowOff>120983</xdr:rowOff>
    </xdr:to>
    <xdr:sp macro="" textlink="">
      <xdr:nvSpPr>
        <xdr:cNvPr id="35" name="Rectangle 254">
          <a:hlinkClick xmlns:r="http://schemas.openxmlformats.org/officeDocument/2006/relationships" r:id="rId4"/>
          <a:extLst>
            <a:ext uri="{FF2B5EF4-FFF2-40B4-BE49-F238E27FC236}">
              <a16:creationId xmlns:a16="http://schemas.microsoft.com/office/drawing/2014/main" id="{EE8EA38B-AAA3-7F4E-A964-B37228DC2DC9}"/>
            </a:ext>
          </a:extLst>
        </xdr:cNvPr>
        <xdr:cNvSpPr/>
      </xdr:nvSpPr>
      <xdr:spPr>
        <a:xfrm>
          <a:off x="16827500" y="9591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38100</xdr:rowOff>
    </xdr:from>
    <xdr:to>
      <xdr:col>1</xdr:col>
      <xdr:colOff>771058</xdr:colOff>
      <xdr:row>7</xdr:row>
      <xdr:rowOff>144732</xdr:rowOff>
    </xdr:to>
    <xdr:sp macro="" textlink="">
      <xdr:nvSpPr>
        <xdr:cNvPr id="4" name="Rectangle 3">
          <a:hlinkClick xmlns:r="http://schemas.openxmlformats.org/officeDocument/2006/relationships" r:id="rId5"/>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2</xdr:col>
      <xdr:colOff>581410</xdr:colOff>
      <xdr:row>7</xdr:row>
      <xdr:rowOff>145990</xdr:rowOff>
    </xdr:to>
    <xdr:sp macro="" textlink="">
      <xdr:nvSpPr>
        <xdr:cNvPr id="5" name="Rectangle 4">
          <a:hlinkClick xmlns:r="http://schemas.openxmlformats.org/officeDocument/2006/relationships" r:id="rId6"/>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1711036</xdr:colOff>
      <xdr:row>5</xdr:row>
      <xdr:rowOff>77254</xdr:rowOff>
    </xdr:from>
    <xdr:to>
      <xdr:col>3</xdr:col>
      <xdr:colOff>222874</xdr:colOff>
      <xdr:row>7</xdr:row>
      <xdr:rowOff>157855</xdr:rowOff>
    </xdr:to>
    <xdr:sp macro="" textlink="">
      <xdr:nvSpPr>
        <xdr:cNvPr id="6" name="Rectangle 5">
          <a:hlinkClick xmlns:r="http://schemas.openxmlformats.org/officeDocument/2006/relationships" r:id="rId7"/>
          <a:extLst>
            <a:ext uri="{FF2B5EF4-FFF2-40B4-BE49-F238E27FC236}">
              <a16:creationId xmlns:a16="http://schemas.microsoft.com/office/drawing/2014/main" id="{5F5316AE-790A-3B43-9F26-0638F0ED2A04}"/>
            </a:ext>
          </a:extLst>
        </xdr:cNvPr>
        <xdr:cNvSpPr/>
      </xdr:nvSpPr>
      <xdr:spPr>
        <a:xfrm>
          <a:off x="30572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400543</xdr:colOff>
      <xdr:row>5</xdr:row>
      <xdr:rowOff>82269</xdr:rowOff>
    </xdr:from>
    <xdr:to>
      <xdr:col>4</xdr:col>
      <xdr:colOff>319571</xdr:colOff>
      <xdr:row>7</xdr:row>
      <xdr:rowOff>150225</xdr:rowOff>
    </xdr:to>
    <xdr:sp macro="" textlink="">
      <xdr:nvSpPr>
        <xdr:cNvPr id="7" name="Rectangle 6">
          <a:hlinkClick xmlns:r="http://schemas.openxmlformats.org/officeDocument/2006/relationships" r:id="rId8"/>
          <a:extLst>
            <a:ext uri="{FF2B5EF4-FFF2-40B4-BE49-F238E27FC236}">
              <a16:creationId xmlns:a16="http://schemas.microsoft.com/office/drawing/2014/main" id="{604F924C-B224-4842-BFA4-87471FA62D2A}"/>
            </a:ext>
          </a:extLst>
        </xdr:cNvPr>
        <xdr:cNvSpPr/>
      </xdr:nvSpPr>
      <xdr:spPr>
        <a:xfrm>
          <a:off x="4045443" y="9712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499661</xdr:colOff>
      <xdr:row>5</xdr:row>
      <xdr:rowOff>89954</xdr:rowOff>
    </xdr:from>
    <xdr:to>
      <xdr:col>7</xdr:col>
      <xdr:colOff>323369</xdr:colOff>
      <xdr:row>7</xdr:row>
      <xdr:rowOff>150392</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482894</xdr:colOff>
      <xdr:row>5</xdr:row>
      <xdr:rowOff>64554</xdr:rowOff>
    </xdr:from>
    <xdr:to>
      <xdr:col>7</xdr:col>
      <xdr:colOff>1341721</xdr:colOff>
      <xdr:row>7</xdr:row>
      <xdr:rowOff>145656</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1E06F8E2-4343-C746-856A-4F1BA437297E}"/>
            </a:ext>
          </a:extLst>
        </xdr:cNvPr>
        <xdr:cNvSpPr/>
      </xdr:nvSpPr>
      <xdr:spPr>
        <a:xfrm>
          <a:off x="60073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1464142</xdr:colOff>
      <xdr:row>5</xdr:row>
      <xdr:rowOff>77254</xdr:rowOff>
    </xdr:from>
    <xdr:to>
      <xdr:col>7</xdr:col>
      <xdr:colOff>2334891</xdr:colOff>
      <xdr:row>7</xdr:row>
      <xdr:rowOff>157354</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A27E5BA8-4874-0747-BFF8-7F2D5BAD2654}"/>
            </a:ext>
          </a:extLst>
        </xdr:cNvPr>
        <xdr:cNvSpPr/>
      </xdr:nvSpPr>
      <xdr:spPr>
        <a:xfrm>
          <a:off x="69886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632210</xdr:colOff>
      <xdr:row>5</xdr:row>
      <xdr:rowOff>45171</xdr:rowOff>
    </xdr:from>
    <xdr:to>
      <xdr:col>2</xdr:col>
      <xdr:colOff>1610110</xdr:colOff>
      <xdr:row>7</xdr:row>
      <xdr:rowOff>137692</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4BF887BB-2A7B-3842-BC32-E2568FAA2ED5}"/>
            </a:ext>
          </a:extLst>
        </xdr:cNvPr>
        <xdr:cNvSpPr/>
      </xdr:nvSpPr>
      <xdr:spPr>
        <a:xfrm>
          <a:off x="1978410" y="9341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2436491</xdr:colOff>
      <xdr:row>5</xdr:row>
      <xdr:rowOff>102654</xdr:rowOff>
    </xdr:from>
    <xdr:to>
      <xdr:col>8</xdr:col>
      <xdr:colOff>696444</xdr:colOff>
      <xdr:row>7</xdr:row>
      <xdr:rowOff>162924</xdr:rowOff>
    </xdr:to>
    <xdr:sp macro="" textlink="">
      <xdr:nvSpPr>
        <xdr:cNvPr id="13" name="Rectangle 12">
          <a:hlinkClick xmlns:r="http://schemas.openxmlformats.org/officeDocument/2006/relationships" r:id="rId13"/>
          <a:extLst>
            <a:ext uri="{FF2B5EF4-FFF2-40B4-BE49-F238E27FC236}">
              <a16:creationId xmlns:a16="http://schemas.microsoft.com/office/drawing/2014/main" id="{8CC282B9-B94C-0049-BCD7-7D9087604C5C}"/>
            </a:ext>
          </a:extLst>
        </xdr:cNvPr>
        <xdr:cNvSpPr/>
      </xdr:nvSpPr>
      <xdr:spPr>
        <a:xfrm>
          <a:off x="79609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825583</xdr:colOff>
      <xdr:row>5</xdr:row>
      <xdr:rowOff>89954</xdr:rowOff>
    </xdr:from>
    <xdr:to>
      <xdr:col>9</xdr:col>
      <xdr:colOff>747097</xdr:colOff>
      <xdr:row>7</xdr:row>
      <xdr:rowOff>150224</xdr:rowOff>
    </xdr:to>
    <xdr:sp macro="" textlink="">
      <xdr:nvSpPr>
        <xdr:cNvPr id="14" name="Rectangle 13">
          <a:hlinkClick xmlns:r="http://schemas.openxmlformats.org/officeDocument/2006/relationships" r:id="rId14"/>
          <a:extLst>
            <a:ext uri="{FF2B5EF4-FFF2-40B4-BE49-F238E27FC236}">
              <a16:creationId xmlns:a16="http://schemas.microsoft.com/office/drawing/2014/main" id="{5CB99836-74AA-D446-97DD-B806B847CF45}"/>
            </a:ext>
          </a:extLst>
        </xdr:cNvPr>
        <xdr:cNvSpPr/>
      </xdr:nvSpPr>
      <xdr:spPr>
        <a:xfrm>
          <a:off x="8966283" y="9789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873464</xdr:colOff>
      <xdr:row>5</xdr:row>
      <xdr:rowOff>89954</xdr:rowOff>
    </xdr:from>
    <xdr:to>
      <xdr:col>10</xdr:col>
      <xdr:colOff>835704</xdr:colOff>
      <xdr:row>7</xdr:row>
      <xdr:rowOff>171056</xdr:rowOff>
    </xdr:to>
    <xdr:sp macro="" textlink="">
      <xdr:nvSpPr>
        <xdr:cNvPr id="15" name="Rectangle 14">
          <a:hlinkClick xmlns:r="http://schemas.openxmlformats.org/officeDocument/2006/relationships" r:id="rId15"/>
          <a:extLst>
            <a:ext uri="{FF2B5EF4-FFF2-40B4-BE49-F238E27FC236}">
              <a16:creationId xmlns:a16="http://schemas.microsoft.com/office/drawing/2014/main" id="{E153A9A4-508D-5347-8561-FD6B38224A2F}"/>
            </a:ext>
          </a:extLst>
        </xdr:cNvPr>
        <xdr:cNvSpPr/>
      </xdr:nvSpPr>
      <xdr:spPr>
        <a:xfrm>
          <a:off x="9941264" y="9789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869376</xdr:colOff>
      <xdr:row>5</xdr:row>
      <xdr:rowOff>102655</xdr:rowOff>
    </xdr:from>
    <xdr:to>
      <xdr:col>12</xdr:col>
      <xdr:colOff>488950</xdr:colOff>
      <xdr:row>7</xdr:row>
      <xdr:rowOff>158691</xdr:rowOff>
    </xdr:to>
    <xdr:sp macro="" textlink="">
      <xdr:nvSpPr>
        <xdr:cNvPr id="16" name="Rectangle 15">
          <a:hlinkClick xmlns:r="http://schemas.openxmlformats.org/officeDocument/2006/relationships" r:id="rId16"/>
          <a:extLst>
            <a:ext uri="{FF2B5EF4-FFF2-40B4-BE49-F238E27FC236}">
              <a16:creationId xmlns:a16="http://schemas.microsoft.com/office/drawing/2014/main" id="{BF4C965F-24C2-9A4A-8300-E2B73F595967}"/>
            </a:ext>
          </a:extLst>
        </xdr:cNvPr>
        <xdr:cNvSpPr/>
      </xdr:nvSpPr>
      <xdr:spPr>
        <a:xfrm>
          <a:off x="12146976" y="959905"/>
          <a:ext cx="724474"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454264</xdr:colOff>
      <xdr:row>5</xdr:row>
      <xdr:rowOff>102654</xdr:rowOff>
    </xdr:from>
    <xdr:to>
      <xdr:col>14</xdr:col>
      <xdr:colOff>197517</xdr:colOff>
      <xdr:row>7</xdr:row>
      <xdr:rowOff>149389</xdr:rowOff>
    </xdr:to>
    <xdr:sp macro="" textlink="">
      <xdr:nvSpPr>
        <xdr:cNvPr id="17" name="Rectangle 16">
          <a:hlinkClick xmlns:r="http://schemas.openxmlformats.org/officeDocument/2006/relationships" r:id="rId17"/>
          <a:extLst>
            <a:ext uri="{FF2B5EF4-FFF2-40B4-BE49-F238E27FC236}">
              <a16:creationId xmlns:a16="http://schemas.microsoft.com/office/drawing/2014/main" id="{4034C2E7-97E2-F146-88FA-891729614603}"/>
            </a:ext>
          </a:extLst>
        </xdr:cNvPr>
        <xdr:cNvSpPr/>
      </xdr:nvSpPr>
      <xdr:spPr>
        <a:xfrm>
          <a:off x="139416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301717</xdr:colOff>
      <xdr:row>5</xdr:row>
      <xdr:rowOff>102654</xdr:rowOff>
    </xdr:from>
    <xdr:to>
      <xdr:col>15</xdr:col>
      <xdr:colOff>44657</xdr:colOff>
      <xdr:row>7</xdr:row>
      <xdr:rowOff>158690</xdr:rowOff>
    </xdr:to>
    <xdr:sp macro="" textlink="">
      <xdr:nvSpPr>
        <xdr:cNvPr id="18" name="Rectangle 17">
          <a:hlinkClick xmlns:r="http://schemas.openxmlformats.org/officeDocument/2006/relationships" r:id="rId18"/>
          <a:extLst>
            <a:ext uri="{FF2B5EF4-FFF2-40B4-BE49-F238E27FC236}">
              <a16:creationId xmlns:a16="http://schemas.microsoft.com/office/drawing/2014/main" id="{5976D994-13F7-C64E-B466-C9911D197868}"/>
            </a:ext>
          </a:extLst>
        </xdr:cNvPr>
        <xdr:cNvSpPr/>
      </xdr:nvSpPr>
      <xdr:spPr>
        <a:xfrm>
          <a:off x="148940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1079867</xdr:colOff>
      <xdr:row>5</xdr:row>
      <xdr:rowOff>128054</xdr:rowOff>
    </xdr:from>
    <xdr:to>
      <xdr:col>16</xdr:col>
      <xdr:colOff>876667</xdr:colOff>
      <xdr:row>7</xdr:row>
      <xdr:rowOff>175624</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DFC3684C-75CC-184B-99E4-5034C0933C3A}"/>
            </a:ext>
          </a:extLst>
        </xdr:cNvPr>
        <xdr:cNvSpPr/>
      </xdr:nvSpPr>
      <xdr:spPr>
        <a:xfrm>
          <a:off x="16777067" y="10170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174571</xdr:colOff>
      <xdr:row>5</xdr:row>
      <xdr:rowOff>102654</xdr:rowOff>
    </xdr:from>
    <xdr:to>
      <xdr:col>15</xdr:col>
      <xdr:colOff>974671</xdr:colOff>
      <xdr:row>7</xdr:row>
      <xdr:rowOff>158690</xdr:rowOff>
    </xdr:to>
    <xdr:sp macro="" textlink="">
      <xdr:nvSpPr>
        <xdr:cNvPr id="20" name="Rectangle 19">
          <a:hlinkClick xmlns:r="http://schemas.openxmlformats.org/officeDocument/2006/relationships" r:id="rId19"/>
          <a:extLst>
            <a:ext uri="{FF2B5EF4-FFF2-40B4-BE49-F238E27FC236}">
              <a16:creationId xmlns:a16="http://schemas.microsoft.com/office/drawing/2014/main" id="{50CF4877-5275-E64C-8DE1-4A4027E4760B}"/>
            </a:ext>
          </a:extLst>
        </xdr:cNvPr>
        <xdr:cNvSpPr/>
      </xdr:nvSpPr>
      <xdr:spPr>
        <a:xfrm>
          <a:off x="15871771" y="9916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975404</xdr:colOff>
      <xdr:row>5</xdr:row>
      <xdr:rowOff>115354</xdr:rowOff>
    </xdr:from>
    <xdr:to>
      <xdr:col>11</xdr:col>
      <xdr:colOff>784757</xdr:colOff>
      <xdr:row>7</xdr:row>
      <xdr:rowOff>162089</xdr:rowOff>
    </xdr:to>
    <xdr:sp macro="" textlink="">
      <xdr:nvSpPr>
        <xdr:cNvPr id="39" name="Rectangle 38">
          <a:hlinkClick xmlns:r="http://schemas.openxmlformats.org/officeDocument/2006/relationships" r:id="rId20"/>
          <a:extLst>
            <a:ext uri="{FF2B5EF4-FFF2-40B4-BE49-F238E27FC236}">
              <a16:creationId xmlns:a16="http://schemas.microsoft.com/office/drawing/2014/main" id="{FF53A986-64B3-FD45-96C4-3A05228F26BD}"/>
            </a:ext>
          </a:extLst>
        </xdr:cNvPr>
        <xdr:cNvSpPr/>
      </xdr:nvSpPr>
      <xdr:spPr>
        <a:xfrm>
          <a:off x="11148104" y="10043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621579</xdr:colOff>
      <xdr:row>5</xdr:row>
      <xdr:rowOff>89955</xdr:rowOff>
    </xdr:from>
    <xdr:to>
      <xdr:col>13</xdr:col>
      <xdr:colOff>343014</xdr:colOff>
      <xdr:row>7</xdr:row>
      <xdr:rowOff>145991</xdr:rowOff>
    </xdr:to>
    <xdr:sp macro="" textlink="">
      <xdr:nvSpPr>
        <xdr:cNvPr id="40" name="Rectangle 39">
          <a:hlinkClick xmlns:r="http://schemas.openxmlformats.org/officeDocument/2006/relationships" r:id="rId21"/>
          <a:extLst>
            <a:ext uri="{FF2B5EF4-FFF2-40B4-BE49-F238E27FC236}">
              <a16:creationId xmlns:a16="http://schemas.microsoft.com/office/drawing/2014/main" id="{3D1D677E-0366-1F4E-9A3A-008D9531529F}"/>
            </a:ext>
          </a:extLst>
        </xdr:cNvPr>
        <xdr:cNvSpPr/>
      </xdr:nvSpPr>
      <xdr:spPr>
        <a:xfrm>
          <a:off x="13004079" y="947205"/>
          <a:ext cx="826335"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615376</xdr:colOff>
      <xdr:row>7</xdr:row>
      <xdr:rowOff>150392</xdr:rowOff>
    </xdr:from>
    <xdr:to>
      <xdr:col>13</xdr:col>
      <xdr:colOff>310576</xdr:colOff>
      <xdr:row>7</xdr:row>
      <xdr:rowOff>150392</xdr:rowOff>
    </xdr:to>
    <xdr:cxnSp macro="">
      <xdr:nvCxnSpPr>
        <xdr:cNvPr id="42" name="Straight Connector 42">
          <a:extLst>
            <a:ext uri="{FF2B5EF4-FFF2-40B4-BE49-F238E27FC236}">
              <a16:creationId xmlns:a16="http://schemas.microsoft.com/office/drawing/2014/main" id="{3D5C6664-7462-8F4A-BA24-07E28A7C3319}"/>
            </a:ext>
          </a:extLst>
        </xdr:cNvPr>
        <xdr:cNvCxnSpPr/>
      </xdr:nvCxnSpPr>
      <xdr:spPr>
        <a:xfrm>
          <a:off x="12997876" y="1394992"/>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89954</xdr:rowOff>
    </xdr:from>
    <xdr:to>
      <xdr:col>6</xdr:col>
      <xdr:colOff>255384</xdr:colOff>
      <xdr:row>8</xdr:row>
      <xdr:rowOff>52227</xdr:rowOff>
    </xdr:to>
    <xdr:pic>
      <xdr:nvPicPr>
        <xdr:cNvPr id="23" name="Image 1">
          <a:extLst>
            <a:ext uri="{FF2B5EF4-FFF2-40B4-BE49-F238E27FC236}">
              <a16:creationId xmlns:a16="http://schemas.microsoft.com/office/drawing/2014/main" id="{ACFEC2EA-E5F4-449C-8718-B5FFC709EDB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47204"/>
          <a:ext cx="17755984" cy="476623"/>
        </a:xfrm>
        <a:prstGeom prst="rect">
          <a:avLst/>
        </a:prstGeom>
      </xdr:spPr>
    </xdr:pic>
    <xdr:clientData/>
  </xdr:twoCellAnchor>
  <xdr:twoCellAnchor editAs="oneCell">
    <xdr:from>
      <xdr:col>0</xdr:col>
      <xdr:colOff>212725</xdr:colOff>
      <xdr:row>1</xdr:row>
      <xdr:rowOff>114300</xdr:rowOff>
    </xdr:from>
    <xdr:to>
      <xdr:col>1</xdr:col>
      <xdr:colOff>2622524</xdr:colOff>
      <xdr:row>4</xdr:row>
      <xdr:rowOff>93262</xdr:rowOff>
    </xdr:to>
    <xdr:pic>
      <xdr:nvPicPr>
        <xdr:cNvPr id="8" name="Picture 2">
          <a:extLst>
            <a:ext uri="{FF2B5EF4-FFF2-40B4-BE49-F238E27FC236}">
              <a16:creationId xmlns:a16="http://schemas.microsoft.com/office/drawing/2014/main" id="{0F79DB3E-27A7-4283-B375-4284DA10CE61}"/>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285750"/>
          <a:ext cx="2613600" cy="507600"/>
        </a:xfrm>
        <a:prstGeom prst="rect">
          <a:avLst/>
        </a:prstGeom>
      </xdr:spPr>
    </xdr:pic>
    <xdr:clientData/>
  </xdr:twoCellAnchor>
  <xdr:twoCellAnchor editAs="oneCell">
    <xdr:from>
      <xdr:col>2</xdr:col>
      <xdr:colOff>787400</xdr:colOff>
      <xdr:row>18</xdr:row>
      <xdr:rowOff>25400</xdr:rowOff>
    </xdr:from>
    <xdr:to>
      <xdr:col>3</xdr:col>
      <xdr:colOff>4513262</xdr:colOff>
      <xdr:row>39</xdr:row>
      <xdr:rowOff>152400</xdr:rowOff>
    </xdr:to>
    <xdr:pic>
      <xdr:nvPicPr>
        <xdr:cNvPr id="28" name="Image 27">
          <a:extLst>
            <a:ext uri="{FF2B5EF4-FFF2-40B4-BE49-F238E27FC236}">
              <a16:creationId xmlns:a16="http://schemas.microsoft.com/office/drawing/2014/main" id="{7048C7ED-283D-49A5-792B-49D0E3B59698}"/>
            </a:ext>
          </a:extLst>
        </xdr:cNvPr>
        <xdr:cNvPicPr>
          <a:picLocks noChangeAspect="1"/>
        </xdr:cNvPicPr>
      </xdr:nvPicPr>
      <xdr:blipFill rotWithShape="1">
        <a:blip xmlns:r="http://schemas.openxmlformats.org/officeDocument/2006/relationships" r:embed="rId4" cstate="hqprint">
          <a:extLst>
            <a:ext uri="{28A0092B-C50C-407E-A947-70E740481C1C}">
              <a14:useLocalDpi xmlns:a14="http://schemas.microsoft.com/office/drawing/2010/main"/>
            </a:ext>
          </a:extLst>
        </a:blip>
        <a:srcRect/>
        <a:stretch/>
      </xdr:blipFill>
      <xdr:spPr>
        <a:xfrm>
          <a:off x="3657600" y="3467100"/>
          <a:ext cx="7493000" cy="38608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56" name="Image 55">
          <a:extLst>
            <a:ext uri="{FF2B5EF4-FFF2-40B4-BE49-F238E27FC236}">
              <a16:creationId xmlns:a16="http://schemas.microsoft.com/office/drawing/2014/main" id="{A5EF3FEB-7E83-F353-CA21-98FC92CD0443}"/>
            </a:ext>
          </a:extLst>
        </xdr:cNvPr>
        <xdr:cNvPicPr>
          <a:picLocks noChangeAspect="1"/>
        </xdr:cNvPicPr>
      </xdr:nvPicPr>
      <xdr:blipFill>
        <a:blip xmlns:r="http://schemas.openxmlformats.org/officeDocument/2006/relationships" r:embed="rId5"/>
        <a:stretch>
          <a:fillRect/>
        </a:stretch>
      </xdr:blipFill>
      <xdr:spPr>
        <a:xfrm>
          <a:off x="25920700" y="1562608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57" name="Image 56">
          <a:extLst>
            <a:ext uri="{FF2B5EF4-FFF2-40B4-BE49-F238E27FC236}">
              <a16:creationId xmlns:a16="http://schemas.microsoft.com/office/drawing/2014/main" id="{A419612A-3467-7AE6-4178-34A56101DCDF}"/>
            </a:ext>
          </a:extLst>
        </xdr:cNvPr>
        <xdr:cNvPicPr>
          <a:picLocks noChangeAspect="1"/>
        </xdr:cNvPicPr>
      </xdr:nvPicPr>
      <xdr:blipFill>
        <a:blip xmlns:r="http://schemas.openxmlformats.org/officeDocument/2006/relationships" r:embed="rId6"/>
        <a:stretch>
          <a:fillRect/>
        </a:stretch>
      </xdr:blipFill>
      <xdr:spPr>
        <a:xfrm>
          <a:off x="25920700" y="1464945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58" name="Image 57">
          <a:extLst>
            <a:ext uri="{FF2B5EF4-FFF2-40B4-BE49-F238E27FC236}">
              <a16:creationId xmlns:a16="http://schemas.microsoft.com/office/drawing/2014/main" id="{6E647D50-3BA7-DE5F-D1F5-8F195296A7E0}"/>
            </a:ext>
          </a:extLst>
        </xdr:cNvPr>
        <xdr:cNvPicPr>
          <a:picLocks noChangeAspect="1"/>
        </xdr:cNvPicPr>
      </xdr:nvPicPr>
      <xdr:blipFill>
        <a:blip xmlns:r="http://schemas.openxmlformats.org/officeDocument/2006/relationships" r:embed="rId7"/>
        <a:stretch>
          <a:fillRect/>
        </a:stretch>
      </xdr:blipFill>
      <xdr:spPr>
        <a:xfrm>
          <a:off x="25920700" y="1367282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59" name="Image 58">
          <a:extLst>
            <a:ext uri="{FF2B5EF4-FFF2-40B4-BE49-F238E27FC236}">
              <a16:creationId xmlns:a16="http://schemas.microsoft.com/office/drawing/2014/main" id="{CE3544E3-C830-5724-905A-5483381532DF}"/>
            </a:ext>
          </a:extLst>
        </xdr:cNvPr>
        <xdr:cNvPicPr>
          <a:picLocks noChangeAspect="1"/>
        </xdr:cNvPicPr>
      </xdr:nvPicPr>
      <xdr:blipFill>
        <a:blip xmlns:r="http://schemas.openxmlformats.org/officeDocument/2006/relationships" r:embed="rId8"/>
        <a:stretch>
          <a:fillRect/>
        </a:stretch>
      </xdr:blipFill>
      <xdr:spPr>
        <a:xfrm>
          <a:off x="25920700" y="1269619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0" name="Image 59">
          <a:extLst>
            <a:ext uri="{FF2B5EF4-FFF2-40B4-BE49-F238E27FC236}">
              <a16:creationId xmlns:a16="http://schemas.microsoft.com/office/drawing/2014/main" id="{C00A918E-9A5D-A30A-EFD7-12D294700620}"/>
            </a:ext>
          </a:extLst>
        </xdr:cNvPr>
        <xdr:cNvPicPr>
          <a:picLocks noChangeAspect="1"/>
        </xdr:cNvPicPr>
      </xdr:nvPicPr>
      <xdr:blipFill>
        <a:blip xmlns:r="http://schemas.openxmlformats.org/officeDocument/2006/relationships" r:embed="rId9"/>
        <a:stretch>
          <a:fillRect/>
        </a:stretch>
      </xdr:blipFill>
      <xdr:spPr>
        <a:xfrm>
          <a:off x="25920700" y="1171956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1" name="Image 60">
          <a:extLst>
            <a:ext uri="{FF2B5EF4-FFF2-40B4-BE49-F238E27FC236}">
              <a16:creationId xmlns:a16="http://schemas.microsoft.com/office/drawing/2014/main" id="{F161AC98-881D-1269-F19B-4EC84DF4C126}"/>
            </a:ext>
          </a:extLst>
        </xdr:cNvPr>
        <xdr:cNvPicPr>
          <a:picLocks noChangeAspect="1"/>
        </xdr:cNvPicPr>
      </xdr:nvPicPr>
      <xdr:blipFill>
        <a:blip xmlns:r="http://schemas.openxmlformats.org/officeDocument/2006/relationships" r:embed="rId10"/>
        <a:stretch>
          <a:fillRect/>
        </a:stretch>
      </xdr:blipFill>
      <xdr:spPr>
        <a:xfrm>
          <a:off x="25920700" y="1074293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2" name="Image 61">
          <a:extLst>
            <a:ext uri="{FF2B5EF4-FFF2-40B4-BE49-F238E27FC236}">
              <a16:creationId xmlns:a16="http://schemas.microsoft.com/office/drawing/2014/main" id="{BEB5FE37-A344-6E19-B446-735468AF5C8C}"/>
            </a:ext>
          </a:extLst>
        </xdr:cNvPr>
        <xdr:cNvPicPr>
          <a:picLocks noChangeAspect="1"/>
        </xdr:cNvPicPr>
      </xdr:nvPicPr>
      <xdr:blipFill>
        <a:blip xmlns:r="http://schemas.openxmlformats.org/officeDocument/2006/relationships" r:embed="rId11"/>
        <a:stretch>
          <a:fillRect/>
        </a:stretch>
      </xdr:blipFill>
      <xdr:spPr>
        <a:xfrm>
          <a:off x="25920700" y="976630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3" name="Image 62">
          <a:extLst>
            <a:ext uri="{FF2B5EF4-FFF2-40B4-BE49-F238E27FC236}">
              <a16:creationId xmlns:a16="http://schemas.microsoft.com/office/drawing/2014/main" id="{76DE8328-FFE7-CA40-1A28-0C3A78BC5D97}"/>
            </a:ext>
          </a:extLst>
        </xdr:cNvPr>
        <xdr:cNvPicPr>
          <a:picLocks noChangeAspect="1"/>
        </xdr:cNvPicPr>
      </xdr:nvPicPr>
      <xdr:blipFill>
        <a:blip xmlns:r="http://schemas.openxmlformats.org/officeDocument/2006/relationships" r:embed="rId12"/>
        <a:stretch>
          <a:fillRect/>
        </a:stretch>
      </xdr:blipFill>
      <xdr:spPr>
        <a:xfrm>
          <a:off x="25920700" y="878967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4" name="Image 63">
          <a:extLst>
            <a:ext uri="{FF2B5EF4-FFF2-40B4-BE49-F238E27FC236}">
              <a16:creationId xmlns:a16="http://schemas.microsoft.com/office/drawing/2014/main" id="{65169A06-A03E-F436-4983-C459F67B0871}"/>
            </a:ext>
          </a:extLst>
        </xdr:cNvPr>
        <xdr:cNvPicPr>
          <a:picLocks noChangeAspect="1"/>
        </xdr:cNvPicPr>
      </xdr:nvPicPr>
      <xdr:blipFill>
        <a:blip xmlns:r="http://schemas.openxmlformats.org/officeDocument/2006/relationships" r:embed="rId13"/>
        <a:stretch>
          <a:fillRect/>
        </a:stretch>
      </xdr:blipFill>
      <xdr:spPr>
        <a:xfrm>
          <a:off x="25920700" y="781304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5" name="Image 64">
          <a:extLst>
            <a:ext uri="{FF2B5EF4-FFF2-40B4-BE49-F238E27FC236}">
              <a16:creationId xmlns:a16="http://schemas.microsoft.com/office/drawing/2014/main" id="{227E7AC2-59FF-7D11-47B0-AEAE8B6F569E}"/>
            </a:ext>
          </a:extLst>
        </xdr:cNvPr>
        <xdr:cNvPicPr>
          <a:picLocks noChangeAspect="1"/>
        </xdr:cNvPicPr>
      </xdr:nvPicPr>
      <xdr:blipFill>
        <a:blip xmlns:r="http://schemas.openxmlformats.org/officeDocument/2006/relationships" r:embed="rId14"/>
        <a:stretch>
          <a:fillRect/>
        </a:stretch>
      </xdr:blipFill>
      <xdr:spPr>
        <a:xfrm>
          <a:off x="25920700" y="683641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6" name="Image 65">
          <a:extLst>
            <a:ext uri="{FF2B5EF4-FFF2-40B4-BE49-F238E27FC236}">
              <a16:creationId xmlns:a16="http://schemas.microsoft.com/office/drawing/2014/main" id="{7FB90C55-5872-4C49-F98B-45E060DC8FD9}"/>
            </a:ext>
          </a:extLst>
        </xdr:cNvPr>
        <xdr:cNvPicPr>
          <a:picLocks noChangeAspect="1"/>
        </xdr:cNvPicPr>
      </xdr:nvPicPr>
      <xdr:blipFill>
        <a:blip xmlns:r="http://schemas.openxmlformats.org/officeDocument/2006/relationships" r:embed="rId15"/>
        <a:stretch>
          <a:fillRect/>
        </a:stretch>
      </xdr:blipFill>
      <xdr:spPr>
        <a:xfrm>
          <a:off x="25920700" y="585978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7" name="Image 66">
          <a:extLst>
            <a:ext uri="{FF2B5EF4-FFF2-40B4-BE49-F238E27FC236}">
              <a16:creationId xmlns:a16="http://schemas.microsoft.com/office/drawing/2014/main" id="{07D29B25-77D1-3BFE-EF52-ED74F19258FB}"/>
            </a:ext>
          </a:extLst>
        </xdr:cNvPr>
        <xdr:cNvPicPr>
          <a:picLocks noChangeAspect="1"/>
        </xdr:cNvPicPr>
      </xdr:nvPicPr>
      <xdr:blipFill>
        <a:blip xmlns:r="http://schemas.openxmlformats.org/officeDocument/2006/relationships" r:embed="rId16"/>
        <a:stretch>
          <a:fillRect/>
        </a:stretch>
      </xdr:blipFill>
      <xdr:spPr>
        <a:xfrm>
          <a:off x="25920700" y="48831500"/>
          <a:ext cx="0" cy="720000"/>
        </a:xfrm>
        <a:prstGeom prst="rect">
          <a:avLst/>
        </a:prstGeom>
      </xdr:spPr>
    </xdr:pic>
    <xdr:clientData/>
  </xdr:twoCellAnchor>
  <xdr:twoCellAnchor editAs="oneCell">
    <xdr:from>
      <xdr:col>7</xdr:col>
      <xdr:colOff>0</xdr:colOff>
      <xdr:row>74</xdr:row>
      <xdr:rowOff>0</xdr:rowOff>
    </xdr:from>
    <xdr:to>
      <xdr:col>7</xdr:col>
      <xdr:colOff>0</xdr:colOff>
      <xdr:row>74</xdr:row>
      <xdr:rowOff>0</xdr:rowOff>
    </xdr:to>
    <xdr:pic>
      <xdr:nvPicPr>
        <xdr:cNvPr id="68" name="Image 67">
          <a:extLst>
            <a:ext uri="{FF2B5EF4-FFF2-40B4-BE49-F238E27FC236}">
              <a16:creationId xmlns:a16="http://schemas.microsoft.com/office/drawing/2014/main" id="{68052F3A-AF07-E1DC-B423-5BF8AA7675DC}"/>
            </a:ext>
          </a:extLst>
        </xdr:cNvPr>
        <xdr:cNvPicPr>
          <a:picLocks noChangeAspect="1"/>
        </xdr:cNvPicPr>
      </xdr:nvPicPr>
      <xdr:blipFill>
        <a:blip xmlns:r="http://schemas.openxmlformats.org/officeDocument/2006/relationships" r:embed="rId17"/>
        <a:stretch>
          <a:fillRect/>
        </a:stretch>
      </xdr:blipFill>
      <xdr:spPr>
        <a:xfrm>
          <a:off x="25920700" y="39065200"/>
          <a:ext cx="0" cy="720000"/>
        </a:xfrm>
        <a:prstGeom prst="rect">
          <a:avLst/>
        </a:prstGeom>
      </xdr:spPr>
    </xdr:pic>
    <xdr:clientData/>
  </xdr:twoCellAnchor>
  <xdr:twoCellAnchor editAs="oneCell">
    <xdr:from>
      <xdr:col>7</xdr:col>
      <xdr:colOff>0</xdr:colOff>
      <xdr:row>66</xdr:row>
      <xdr:rowOff>0</xdr:rowOff>
    </xdr:from>
    <xdr:to>
      <xdr:col>7</xdr:col>
      <xdr:colOff>0</xdr:colOff>
      <xdr:row>68</xdr:row>
      <xdr:rowOff>164373</xdr:rowOff>
    </xdr:to>
    <xdr:pic>
      <xdr:nvPicPr>
        <xdr:cNvPr id="69" name="Image 68">
          <a:extLst>
            <a:ext uri="{FF2B5EF4-FFF2-40B4-BE49-F238E27FC236}">
              <a16:creationId xmlns:a16="http://schemas.microsoft.com/office/drawing/2014/main" id="{C1FA3E8F-8CD8-5C0B-AE54-126B260CB071}"/>
            </a:ext>
          </a:extLst>
        </xdr:cNvPr>
        <xdr:cNvPicPr>
          <a:picLocks noChangeAspect="1"/>
        </xdr:cNvPicPr>
      </xdr:nvPicPr>
      <xdr:blipFill>
        <a:blip xmlns:r="http://schemas.openxmlformats.org/officeDocument/2006/relationships" r:embed="rId18"/>
        <a:stretch>
          <a:fillRect/>
        </a:stretch>
      </xdr:blipFill>
      <xdr:spPr>
        <a:xfrm>
          <a:off x="25920700" y="29298900"/>
          <a:ext cx="0" cy="720000"/>
        </a:xfrm>
        <a:prstGeom prst="rect">
          <a:avLst/>
        </a:prstGeom>
      </xdr:spPr>
    </xdr:pic>
    <xdr:clientData/>
  </xdr:twoCellAnchor>
  <xdr:twoCellAnchor editAs="oneCell">
    <xdr:from>
      <xdr:col>7</xdr:col>
      <xdr:colOff>0</xdr:colOff>
      <xdr:row>55</xdr:row>
      <xdr:rowOff>381000</xdr:rowOff>
    </xdr:from>
    <xdr:to>
      <xdr:col>7</xdr:col>
      <xdr:colOff>0</xdr:colOff>
      <xdr:row>56</xdr:row>
      <xdr:rowOff>38962</xdr:rowOff>
    </xdr:to>
    <xdr:pic>
      <xdr:nvPicPr>
        <xdr:cNvPr id="70" name="Image 69">
          <a:extLst>
            <a:ext uri="{FF2B5EF4-FFF2-40B4-BE49-F238E27FC236}">
              <a16:creationId xmlns:a16="http://schemas.microsoft.com/office/drawing/2014/main" id="{64DE56D1-FE83-2642-0C4C-D8F79A840385}"/>
            </a:ext>
          </a:extLst>
        </xdr:cNvPr>
        <xdr:cNvPicPr>
          <a:picLocks noChangeAspect="1"/>
        </xdr:cNvPicPr>
      </xdr:nvPicPr>
      <xdr:blipFill>
        <a:blip xmlns:r="http://schemas.openxmlformats.org/officeDocument/2006/relationships" r:embed="rId19"/>
        <a:stretch>
          <a:fillRect/>
        </a:stretch>
      </xdr:blipFill>
      <xdr:spPr>
        <a:xfrm>
          <a:off x="25920700" y="19532600"/>
          <a:ext cx="0" cy="720000"/>
        </a:xfrm>
        <a:prstGeom prst="rect">
          <a:avLst/>
        </a:prstGeom>
      </xdr:spPr>
    </xdr:pic>
    <xdr:clientData/>
  </xdr:twoCellAnchor>
  <xdr:twoCellAnchor editAs="oneCell">
    <xdr:from>
      <xdr:col>1</xdr:col>
      <xdr:colOff>901700</xdr:colOff>
      <xdr:row>62</xdr:row>
      <xdr:rowOff>711200</xdr:rowOff>
    </xdr:from>
    <xdr:to>
      <xdr:col>1</xdr:col>
      <xdr:colOff>1629637</xdr:colOff>
      <xdr:row>63</xdr:row>
      <xdr:rowOff>730432</xdr:rowOff>
    </xdr:to>
    <xdr:pic>
      <xdr:nvPicPr>
        <xdr:cNvPr id="71" name="Image 70">
          <a:extLst>
            <a:ext uri="{FF2B5EF4-FFF2-40B4-BE49-F238E27FC236}">
              <a16:creationId xmlns:a16="http://schemas.microsoft.com/office/drawing/2014/main" id="{ADE1C2A6-825F-25D9-758F-AD71B10D24D4}"/>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1117600" y="26809700"/>
          <a:ext cx="720000" cy="720000"/>
        </a:xfrm>
        <a:prstGeom prst="rect">
          <a:avLst/>
        </a:prstGeom>
      </xdr:spPr>
    </xdr:pic>
    <xdr:clientData/>
  </xdr:twoCellAnchor>
  <xdr:twoCellAnchor editAs="oneCell">
    <xdr:from>
      <xdr:col>1</xdr:col>
      <xdr:colOff>901700</xdr:colOff>
      <xdr:row>59</xdr:row>
      <xdr:rowOff>723900</xdr:rowOff>
    </xdr:from>
    <xdr:to>
      <xdr:col>1</xdr:col>
      <xdr:colOff>1629637</xdr:colOff>
      <xdr:row>60</xdr:row>
      <xdr:rowOff>12201</xdr:rowOff>
    </xdr:to>
    <xdr:pic>
      <xdr:nvPicPr>
        <xdr:cNvPr id="72" name="Image 71">
          <a:extLst>
            <a:ext uri="{FF2B5EF4-FFF2-40B4-BE49-F238E27FC236}">
              <a16:creationId xmlns:a16="http://schemas.microsoft.com/office/drawing/2014/main" id="{73922697-A0EC-4C4A-1856-2470B1B19548}"/>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1117600" y="24320500"/>
          <a:ext cx="720000" cy="720000"/>
        </a:xfrm>
        <a:prstGeom prst="rect">
          <a:avLst/>
        </a:prstGeom>
      </xdr:spPr>
    </xdr:pic>
    <xdr:clientData/>
  </xdr:twoCellAnchor>
  <xdr:twoCellAnchor editAs="oneCell">
    <xdr:from>
      <xdr:col>1</xdr:col>
      <xdr:colOff>901700</xdr:colOff>
      <xdr:row>56</xdr:row>
      <xdr:rowOff>304800</xdr:rowOff>
    </xdr:from>
    <xdr:to>
      <xdr:col>1</xdr:col>
      <xdr:colOff>1629637</xdr:colOff>
      <xdr:row>57</xdr:row>
      <xdr:rowOff>636665</xdr:rowOff>
    </xdr:to>
    <xdr:pic>
      <xdr:nvPicPr>
        <xdr:cNvPr id="73" name="Image 72">
          <a:extLst>
            <a:ext uri="{FF2B5EF4-FFF2-40B4-BE49-F238E27FC236}">
              <a16:creationId xmlns:a16="http://schemas.microsoft.com/office/drawing/2014/main" id="{14119DF0-4A46-EE76-32A0-3DAF9A47DD7A}"/>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1117600" y="20701000"/>
          <a:ext cx="720000" cy="720000"/>
        </a:xfrm>
        <a:prstGeom prst="rect">
          <a:avLst/>
        </a:prstGeom>
      </xdr:spPr>
    </xdr:pic>
    <xdr:clientData/>
  </xdr:twoCellAnchor>
  <xdr:twoCellAnchor editAs="oneCell">
    <xdr:from>
      <xdr:col>1</xdr:col>
      <xdr:colOff>901700</xdr:colOff>
      <xdr:row>53</xdr:row>
      <xdr:rowOff>774700</xdr:rowOff>
    </xdr:from>
    <xdr:to>
      <xdr:col>1</xdr:col>
      <xdr:colOff>1629637</xdr:colOff>
      <xdr:row>53</xdr:row>
      <xdr:rowOff>1497876</xdr:rowOff>
    </xdr:to>
    <xdr:pic>
      <xdr:nvPicPr>
        <xdr:cNvPr id="74" name="Image 73">
          <a:extLst>
            <a:ext uri="{FF2B5EF4-FFF2-40B4-BE49-F238E27FC236}">
              <a16:creationId xmlns:a16="http://schemas.microsoft.com/office/drawing/2014/main" id="{2892A5B0-C926-1816-4B98-4DCACB130D16}"/>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1117600" y="17614900"/>
          <a:ext cx="720000" cy="720000"/>
        </a:xfrm>
        <a:prstGeom prst="rect">
          <a:avLst/>
        </a:prstGeom>
      </xdr:spPr>
    </xdr:pic>
    <xdr:clientData/>
  </xdr:twoCellAnchor>
  <xdr:twoCellAnchor editAs="oneCell">
    <xdr:from>
      <xdr:col>1</xdr:col>
      <xdr:colOff>870743</xdr:colOff>
      <xdr:row>51</xdr:row>
      <xdr:rowOff>635794</xdr:rowOff>
    </xdr:from>
    <xdr:to>
      <xdr:col>1</xdr:col>
      <xdr:colOff>1593918</xdr:colOff>
      <xdr:row>52</xdr:row>
      <xdr:rowOff>652531</xdr:rowOff>
    </xdr:to>
    <xdr:pic>
      <xdr:nvPicPr>
        <xdr:cNvPr id="25" name="Image 74">
          <a:extLst>
            <a:ext uri="{FF2B5EF4-FFF2-40B4-BE49-F238E27FC236}">
              <a16:creationId xmlns:a16="http://schemas.microsoft.com/office/drawing/2014/main" id="{033D0388-67BC-B3D0-C815-84C479C8ED53}"/>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1061243" y="18507075"/>
          <a:ext cx="723175" cy="697775"/>
        </a:xfrm>
        <a:prstGeom prst="rect">
          <a:avLst/>
        </a:prstGeom>
      </xdr:spPr>
    </xdr:pic>
    <xdr:clientData/>
  </xdr:twoCellAnchor>
  <xdr:twoCellAnchor editAs="oneCell">
    <xdr:from>
      <xdr:col>1</xdr:col>
      <xdr:colOff>901700</xdr:colOff>
      <xdr:row>50</xdr:row>
      <xdr:rowOff>279400</xdr:rowOff>
    </xdr:from>
    <xdr:to>
      <xdr:col>1</xdr:col>
      <xdr:colOff>1629637</xdr:colOff>
      <xdr:row>50</xdr:row>
      <xdr:rowOff>1002575</xdr:rowOff>
    </xdr:to>
    <xdr:pic>
      <xdr:nvPicPr>
        <xdr:cNvPr id="76" name="Image 75">
          <a:extLst>
            <a:ext uri="{FF2B5EF4-FFF2-40B4-BE49-F238E27FC236}">
              <a16:creationId xmlns:a16="http://schemas.microsoft.com/office/drawing/2014/main" id="{9CDF3275-1D57-528F-B830-7CEC914CED23}"/>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1117600" y="13563600"/>
          <a:ext cx="720000" cy="720000"/>
        </a:xfrm>
        <a:prstGeom prst="rect">
          <a:avLst/>
        </a:prstGeom>
      </xdr:spPr>
    </xdr:pic>
    <xdr:clientData/>
  </xdr:twoCellAnchor>
  <xdr:twoCellAnchor editAs="oneCell">
    <xdr:from>
      <xdr:col>1</xdr:col>
      <xdr:colOff>901700</xdr:colOff>
      <xdr:row>48</xdr:row>
      <xdr:rowOff>292100</xdr:rowOff>
    </xdr:from>
    <xdr:to>
      <xdr:col>1</xdr:col>
      <xdr:colOff>1629637</xdr:colOff>
      <xdr:row>48</xdr:row>
      <xdr:rowOff>1020037</xdr:rowOff>
    </xdr:to>
    <xdr:pic>
      <xdr:nvPicPr>
        <xdr:cNvPr id="77" name="Image 76">
          <a:extLst>
            <a:ext uri="{FF2B5EF4-FFF2-40B4-BE49-F238E27FC236}">
              <a16:creationId xmlns:a16="http://schemas.microsoft.com/office/drawing/2014/main" id="{44BF108D-44B8-BA51-53DC-C01E95174792}"/>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1117600" y="12166600"/>
          <a:ext cx="720000" cy="720000"/>
        </a:xfrm>
        <a:prstGeom prst="rect">
          <a:avLst/>
        </a:prstGeom>
      </xdr:spPr>
    </xdr:pic>
    <xdr:clientData/>
  </xdr:twoCellAnchor>
  <xdr:twoCellAnchor editAs="oneCell">
    <xdr:from>
      <xdr:col>1</xdr:col>
      <xdr:colOff>901700</xdr:colOff>
      <xdr:row>47</xdr:row>
      <xdr:rowOff>165100</xdr:rowOff>
    </xdr:from>
    <xdr:to>
      <xdr:col>1</xdr:col>
      <xdr:colOff>1629637</xdr:colOff>
      <xdr:row>47</xdr:row>
      <xdr:rowOff>888275</xdr:rowOff>
    </xdr:to>
    <xdr:pic>
      <xdr:nvPicPr>
        <xdr:cNvPr id="78" name="Image 77">
          <a:extLst>
            <a:ext uri="{FF2B5EF4-FFF2-40B4-BE49-F238E27FC236}">
              <a16:creationId xmlns:a16="http://schemas.microsoft.com/office/drawing/2014/main" id="{4F5A955E-DFBD-675D-D203-75B94043B352}"/>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1117600" y="11214100"/>
          <a:ext cx="720000" cy="720000"/>
        </a:xfrm>
        <a:prstGeom prst="rect">
          <a:avLst/>
        </a:prstGeom>
      </xdr:spPr>
    </xdr:pic>
    <xdr:clientData/>
  </xdr:twoCellAnchor>
  <xdr:twoCellAnchor editAs="oneCell">
    <xdr:from>
      <xdr:col>1</xdr:col>
      <xdr:colOff>906462</xdr:colOff>
      <xdr:row>46</xdr:row>
      <xdr:rowOff>154781</xdr:rowOff>
    </xdr:from>
    <xdr:to>
      <xdr:col>1</xdr:col>
      <xdr:colOff>1654969</xdr:colOff>
      <xdr:row>46</xdr:row>
      <xdr:rowOff>807312</xdr:rowOff>
    </xdr:to>
    <xdr:pic>
      <xdr:nvPicPr>
        <xdr:cNvPr id="27" name="Image 78">
          <a:extLst>
            <a:ext uri="{FF2B5EF4-FFF2-40B4-BE49-F238E27FC236}">
              <a16:creationId xmlns:a16="http://schemas.microsoft.com/office/drawing/2014/main" id="{DADCAB3F-F5CE-A0B0-69BF-18042C9CEC63}"/>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1096962" y="11703844"/>
          <a:ext cx="748507" cy="652531"/>
        </a:xfrm>
        <a:prstGeom prst="rect">
          <a:avLst/>
        </a:prstGeom>
      </xdr:spPr>
    </xdr:pic>
    <xdr:clientData/>
  </xdr:twoCellAnchor>
  <xdr:twoCellAnchor editAs="oneCell">
    <xdr:from>
      <xdr:col>1</xdr:col>
      <xdr:colOff>901700</xdr:colOff>
      <xdr:row>45</xdr:row>
      <xdr:rowOff>152400</xdr:rowOff>
    </xdr:from>
    <xdr:to>
      <xdr:col>1</xdr:col>
      <xdr:colOff>1629637</xdr:colOff>
      <xdr:row>45</xdr:row>
      <xdr:rowOff>877162</xdr:rowOff>
    </xdr:to>
    <xdr:pic>
      <xdr:nvPicPr>
        <xdr:cNvPr id="80" name="Image 79">
          <a:extLst>
            <a:ext uri="{FF2B5EF4-FFF2-40B4-BE49-F238E27FC236}">
              <a16:creationId xmlns:a16="http://schemas.microsoft.com/office/drawing/2014/main" id="{18AB14C3-CA06-C1AB-B04C-CA26AF18BB9E}"/>
            </a:ext>
          </a:extLst>
        </xdr:cNvPr>
        <xdr:cNvPicPr>
          <a:picLocks noChangeAspect="1"/>
        </xdr:cNvPicPr>
      </xdr:nvPicPr>
      <xdr:blipFill>
        <a:blip xmlns:r="http://schemas.openxmlformats.org/officeDocument/2006/relationships" r:embed="rId29" cstate="hqprint">
          <a:extLst>
            <a:ext uri="{28A0092B-C50C-407E-A947-70E740481C1C}">
              <a14:useLocalDpi xmlns:a14="http://schemas.microsoft.com/office/drawing/2010/main"/>
            </a:ext>
          </a:extLst>
        </a:blip>
        <a:stretch>
          <a:fillRect/>
        </a:stretch>
      </xdr:blipFill>
      <xdr:spPr>
        <a:xfrm>
          <a:off x="1117600" y="9182100"/>
          <a:ext cx="720000" cy="720000"/>
        </a:xfrm>
        <a:prstGeom prst="rect">
          <a:avLst/>
        </a:prstGeom>
      </xdr:spPr>
    </xdr:pic>
    <xdr:clientData/>
  </xdr:twoCellAnchor>
  <xdr:twoCellAnchor editAs="oneCell">
    <xdr:from>
      <xdr:col>1</xdr:col>
      <xdr:colOff>901700</xdr:colOff>
      <xdr:row>44</xdr:row>
      <xdr:rowOff>114300</xdr:rowOff>
    </xdr:from>
    <xdr:to>
      <xdr:col>1</xdr:col>
      <xdr:colOff>1629637</xdr:colOff>
      <xdr:row>44</xdr:row>
      <xdr:rowOff>839062</xdr:rowOff>
    </xdr:to>
    <xdr:pic>
      <xdr:nvPicPr>
        <xdr:cNvPr id="81" name="Image 80">
          <a:extLst>
            <a:ext uri="{FF2B5EF4-FFF2-40B4-BE49-F238E27FC236}">
              <a16:creationId xmlns:a16="http://schemas.microsoft.com/office/drawing/2014/main" id="{430EAD13-4AB3-F6A5-7A0D-B9D234A3ECB7}"/>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tretch>
          <a:fillRect/>
        </a:stretch>
      </xdr:blipFill>
      <xdr:spPr>
        <a:xfrm>
          <a:off x="1117600" y="8204200"/>
          <a:ext cx="720000" cy="720000"/>
        </a:xfrm>
        <a:prstGeom prst="rect">
          <a:avLst/>
        </a:prstGeom>
      </xdr:spPr>
    </xdr:pic>
    <xdr:clientData/>
  </xdr:twoCellAnchor>
  <xdr:twoCellAnchor editAs="oneCell">
    <xdr:from>
      <xdr:col>1</xdr:col>
      <xdr:colOff>952500</xdr:colOff>
      <xdr:row>69</xdr:row>
      <xdr:rowOff>25400</xdr:rowOff>
    </xdr:from>
    <xdr:to>
      <xdr:col>1</xdr:col>
      <xdr:colOff>1597955</xdr:colOff>
      <xdr:row>69</xdr:row>
      <xdr:rowOff>512762</xdr:rowOff>
    </xdr:to>
    <xdr:pic>
      <xdr:nvPicPr>
        <xdr:cNvPr id="143" name="Image 142">
          <a:extLst>
            <a:ext uri="{FF2B5EF4-FFF2-40B4-BE49-F238E27FC236}">
              <a16:creationId xmlns:a16="http://schemas.microsoft.com/office/drawing/2014/main" id="{95B0C57E-4B56-0C49-BF08-58EF34F13AB1}"/>
            </a:ext>
          </a:extLst>
        </xdr:cNvPr>
        <xdr:cNvPicPr>
          <a:picLocks noChangeAspect="1"/>
        </xdr:cNvPicPr>
      </xdr:nvPicPr>
      <xdr:blipFill>
        <a:blip xmlns:r="http://schemas.openxmlformats.org/officeDocument/2006/relationships" r:embed="rId31">
          <a:duotone>
            <a:schemeClr val="accent5">
              <a:shade val="45000"/>
              <a:satMod val="135000"/>
            </a:schemeClr>
            <a:prstClr val="white"/>
          </a:duotone>
          <a:extLst>
            <a:ext uri="{BEBA8EAE-BF5A-486C-A8C5-ECC9F3942E4B}">
              <a14:imgProps xmlns:a14="http://schemas.microsoft.com/office/drawing/2010/main">
                <a14:imgLayer r:embed="rId32">
                  <a14:imgEffect>
                    <a14:colorTemperature colorTemp="4700"/>
                  </a14:imgEffect>
                </a14:imgLayer>
              </a14:imgProps>
            </a:ext>
          </a:extLst>
        </a:blip>
        <a:stretch>
          <a:fillRect/>
        </a:stretch>
      </xdr:blipFill>
      <xdr:spPr>
        <a:xfrm>
          <a:off x="1168400" y="29616400"/>
          <a:ext cx="640693" cy="482600"/>
        </a:xfrm>
        <a:prstGeom prst="rect">
          <a:avLst/>
        </a:prstGeom>
      </xdr:spPr>
    </xdr:pic>
    <xdr:clientData/>
  </xdr:twoCellAnchor>
  <xdr:twoCellAnchor editAs="oneCell">
    <xdr:from>
      <xdr:col>1</xdr:col>
      <xdr:colOff>965200</xdr:colOff>
      <xdr:row>71</xdr:row>
      <xdr:rowOff>12700</xdr:rowOff>
    </xdr:from>
    <xdr:to>
      <xdr:col>1</xdr:col>
      <xdr:colOff>1579562</xdr:colOff>
      <xdr:row>71</xdr:row>
      <xdr:rowOff>627062</xdr:rowOff>
    </xdr:to>
    <xdr:pic>
      <xdr:nvPicPr>
        <xdr:cNvPr id="144" name="Image 143">
          <a:extLst>
            <a:ext uri="{FF2B5EF4-FFF2-40B4-BE49-F238E27FC236}">
              <a16:creationId xmlns:a16="http://schemas.microsoft.com/office/drawing/2014/main" id="{FF208C80-C306-C243-982F-2EB232CFCED9}"/>
            </a:ext>
          </a:extLst>
        </xdr:cNvPr>
        <xdr:cNvPicPr>
          <a:picLocks noChangeAspect="1"/>
        </xdr:cNvPicPr>
      </xdr:nvPicPr>
      <xdr:blipFill>
        <a:blip xmlns:r="http://schemas.openxmlformats.org/officeDocument/2006/relationships" r:embed="rId33">
          <a:duotone>
            <a:schemeClr val="accent5">
              <a:shade val="45000"/>
              <a:satMod val="135000"/>
            </a:schemeClr>
            <a:prstClr val="white"/>
          </a:duotone>
        </a:blip>
        <a:stretch>
          <a:fillRect/>
        </a:stretch>
      </xdr:blipFill>
      <xdr:spPr>
        <a:xfrm>
          <a:off x="1181100" y="30327600"/>
          <a:ext cx="609600" cy="609600"/>
        </a:xfrm>
        <a:prstGeom prst="rect">
          <a:avLst/>
        </a:prstGeom>
      </xdr:spPr>
    </xdr:pic>
    <xdr:clientData/>
  </xdr:twoCellAnchor>
  <xdr:twoCellAnchor editAs="oneCell">
    <xdr:from>
      <xdr:col>3</xdr:col>
      <xdr:colOff>2286000</xdr:colOff>
      <xdr:row>10</xdr:row>
      <xdr:rowOff>85725</xdr:rowOff>
    </xdr:from>
    <xdr:to>
      <xdr:col>3</xdr:col>
      <xdr:colOff>3874232</xdr:colOff>
      <xdr:row>11</xdr:row>
      <xdr:rowOff>11833</xdr:rowOff>
    </xdr:to>
    <xdr:pic>
      <xdr:nvPicPr>
        <xdr:cNvPr id="5" name="Picture 44">
          <a:hlinkClick xmlns:r="http://schemas.openxmlformats.org/officeDocument/2006/relationships" r:id="rId34"/>
          <a:extLst>
            <a:ext uri="{FF2B5EF4-FFF2-40B4-BE49-F238E27FC236}">
              <a16:creationId xmlns:a16="http://schemas.microsoft.com/office/drawing/2014/main" id="{6B8D82D9-ACB7-064E-A366-72EDFB1357F9}"/>
            </a:ext>
          </a:extLst>
        </xdr:cNvPr>
        <xdr:cNvPicPr>
          <a:picLocks noChangeAspect="1"/>
        </xdr:cNvPicPr>
      </xdr:nvPicPr>
      <xdr:blipFill>
        <a:blip xmlns:r="http://schemas.openxmlformats.org/officeDocument/2006/relationships" r:embed="rId35"/>
        <a:stretch>
          <a:fillRect/>
        </a:stretch>
      </xdr:blipFill>
      <xdr:spPr>
        <a:xfrm>
          <a:off x="8928100" y="1863725"/>
          <a:ext cx="1586645" cy="285790"/>
        </a:xfrm>
        <a:prstGeom prst="rect">
          <a:avLst/>
        </a:prstGeom>
      </xdr:spPr>
    </xdr:pic>
    <xdr:clientData/>
  </xdr:twoCellAnchor>
  <xdr:twoCellAnchor>
    <xdr:from>
      <xdr:col>0</xdr:col>
      <xdr:colOff>63500</xdr:colOff>
      <xdr:row>5</xdr:row>
      <xdr:rowOff>38100</xdr:rowOff>
    </xdr:from>
    <xdr:to>
      <xdr:col>1</xdr:col>
      <xdr:colOff>771058</xdr:colOff>
      <xdr:row>7</xdr:row>
      <xdr:rowOff>144732</xdr:rowOff>
    </xdr:to>
    <xdr:sp macro="" textlink="">
      <xdr:nvSpPr>
        <xdr:cNvPr id="3" name="Rectangle 2">
          <a:hlinkClick xmlns:r="http://schemas.openxmlformats.org/officeDocument/2006/relationships" r:id="rId36"/>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1</xdr:col>
      <xdr:colOff>1737110</xdr:colOff>
      <xdr:row>7</xdr:row>
      <xdr:rowOff>145990</xdr:rowOff>
    </xdr:to>
    <xdr:sp macro="" textlink="">
      <xdr:nvSpPr>
        <xdr:cNvPr id="4" name="Rectangle 3">
          <a:hlinkClick xmlns:r="http://schemas.openxmlformats.org/officeDocument/2006/relationships" r:id="rId37"/>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212436</xdr:colOff>
      <xdr:row>5</xdr:row>
      <xdr:rowOff>77254</xdr:rowOff>
    </xdr:from>
    <xdr:to>
      <xdr:col>2</xdr:col>
      <xdr:colOff>1022974</xdr:colOff>
      <xdr:row>7</xdr:row>
      <xdr:rowOff>157855</xdr:rowOff>
    </xdr:to>
    <xdr:sp macro="" textlink="">
      <xdr:nvSpPr>
        <xdr:cNvPr id="6" name="Rectangle 5">
          <a:hlinkClick xmlns:r="http://schemas.openxmlformats.org/officeDocument/2006/relationships" r:id="rId38"/>
          <a:extLst>
            <a:ext uri="{FF2B5EF4-FFF2-40B4-BE49-F238E27FC236}">
              <a16:creationId xmlns:a16="http://schemas.microsoft.com/office/drawing/2014/main" id="{5F5316AE-790A-3B43-9F26-0638F0ED2A04}"/>
            </a:ext>
          </a:extLst>
        </xdr:cNvPr>
        <xdr:cNvSpPr/>
      </xdr:nvSpPr>
      <xdr:spPr>
        <a:xfrm>
          <a:off x="30572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1200643</xdr:colOff>
      <xdr:row>5</xdr:row>
      <xdr:rowOff>82269</xdr:rowOff>
    </xdr:from>
    <xdr:to>
      <xdr:col>2</xdr:col>
      <xdr:colOff>2059471</xdr:colOff>
      <xdr:row>7</xdr:row>
      <xdr:rowOff>150225</xdr:rowOff>
    </xdr:to>
    <xdr:sp macro="" textlink="">
      <xdr:nvSpPr>
        <xdr:cNvPr id="7" name="Rectangle 6">
          <a:hlinkClick xmlns:r="http://schemas.openxmlformats.org/officeDocument/2006/relationships" r:id="rId39"/>
          <a:extLst>
            <a:ext uri="{FF2B5EF4-FFF2-40B4-BE49-F238E27FC236}">
              <a16:creationId xmlns:a16="http://schemas.microsoft.com/office/drawing/2014/main" id="{604F924C-B224-4842-BFA4-87471FA62D2A}"/>
            </a:ext>
          </a:extLst>
        </xdr:cNvPr>
        <xdr:cNvSpPr/>
      </xdr:nvSpPr>
      <xdr:spPr>
        <a:xfrm>
          <a:off x="4045443" y="9712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2239561</xdr:colOff>
      <xdr:row>5</xdr:row>
      <xdr:rowOff>89954</xdr:rowOff>
    </xdr:from>
    <xdr:to>
      <xdr:col>2</xdr:col>
      <xdr:colOff>3003069</xdr:colOff>
      <xdr:row>7</xdr:row>
      <xdr:rowOff>150392</xdr:rowOff>
    </xdr:to>
    <xdr:sp macro="" textlink="">
      <xdr:nvSpPr>
        <xdr:cNvPr id="9" name="Rectangle 8">
          <a:hlinkClick xmlns:r="http://schemas.openxmlformats.org/officeDocument/2006/relationships" r:id="rId40"/>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3162594</xdr:colOff>
      <xdr:row>5</xdr:row>
      <xdr:rowOff>64554</xdr:rowOff>
    </xdr:from>
    <xdr:to>
      <xdr:col>3</xdr:col>
      <xdr:colOff>249521</xdr:colOff>
      <xdr:row>7</xdr:row>
      <xdr:rowOff>145656</xdr:rowOff>
    </xdr:to>
    <xdr:sp macro="" textlink="">
      <xdr:nvSpPr>
        <xdr:cNvPr id="10" name="Rectangle 9">
          <a:hlinkClick xmlns:r="http://schemas.openxmlformats.org/officeDocument/2006/relationships" r:id="rId41"/>
          <a:extLst>
            <a:ext uri="{FF2B5EF4-FFF2-40B4-BE49-F238E27FC236}">
              <a16:creationId xmlns:a16="http://schemas.microsoft.com/office/drawing/2014/main" id="{1E06F8E2-4343-C746-856A-4F1BA437297E}"/>
            </a:ext>
          </a:extLst>
        </xdr:cNvPr>
        <xdr:cNvSpPr/>
      </xdr:nvSpPr>
      <xdr:spPr>
        <a:xfrm>
          <a:off x="60073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371942</xdr:colOff>
      <xdr:row>5</xdr:row>
      <xdr:rowOff>77254</xdr:rowOff>
    </xdr:from>
    <xdr:to>
      <xdr:col>3</xdr:col>
      <xdr:colOff>1242691</xdr:colOff>
      <xdr:row>7</xdr:row>
      <xdr:rowOff>157354</xdr:rowOff>
    </xdr:to>
    <xdr:sp macro="" textlink="">
      <xdr:nvSpPr>
        <xdr:cNvPr id="11" name="Rectangle 10">
          <a:hlinkClick xmlns:r="http://schemas.openxmlformats.org/officeDocument/2006/relationships" r:id="rId42"/>
          <a:extLst>
            <a:ext uri="{FF2B5EF4-FFF2-40B4-BE49-F238E27FC236}">
              <a16:creationId xmlns:a16="http://schemas.microsoft.com/office/drawing/2014/main" id="{A27E5BA8-4874-0747-BFF8-7F2D5BAD2654}"/>
            </a:ext>
          </a:extLst>
        </xdr:cNvPr>
        <xdr:cNvSpPr/>
      </xdr:nvSpPr>
      <xdr:spPr>
        <a:xfrm>
          <a:off x="69886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1787910</xdr:colOff>
      <xdr:row>5</xdr:row>
      <xdr:rowOff>45171</xdr:rowOff>
    </xdr:from>
    <xdr:to>
      <xdr:col>2</xdr:col>
      <xdr:colOff>111510</xdr:colOff>
      <xdr:row>7</xdr:row>
      <xdr:rowOff>137692</xdr:rowOff>
    </xdr:to>
    <xdr:sp macro="" textlink="">
      <xdr:nvSpPr>
        <xdr:cNvPr id="12" name="Rectangle 11">
          <a:hlinkClick xmlns:r="http://schemas.openxmlformats.org/officeDocument/2006/relationships" r:id="rId43"/>
          <a:extLst>
            <a:ext uri="{FF2B5EF4-FFF2-40B4-BE49-F238E27FC236}">
              <a16:creationId xmlns:a16="http://schemas.microsoft.com/office/drawing/2014/main" id="{4BF887BB-2A7B-3842-BC32-E2568FAA2ED5}"/>
            </a:ext>
          </a:extLst>
        </xdr:cNvPr>
        <xdr:cNvSpPr/>
      </xdr:nvSpPr>
      <xdr:spPr>
        <a:xfrm>
          <a:off x="1978410" y="9341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1344291</xdr:colOff>
      <xdr:row>5</xdr:row>
      <xdr:rowOff>102654</xdr:rowOff>
    </xdr:from>
    <xdr:to>
      <xdr:col>3</xdr:col>
      <xdr:colOff>2220444</xdr:colOff>
      <xdr:row>7</xdr:row>
      <xdr:rowOff>162924</xdr:rowOff>
    </xdr:to>
    <xdr:sp macro="" textlink="">
      <xdr:nvSpPr>
        <xdr:cNvPr id="13" name="Rectangle 12">
          <a:hlinkClick xmlns:r="http://schemas.openxmlformats.org/officeDocument/2006/relationships" r:id="rId44"/>
          <a:extLst>
            <a:ext uri="{FF2B5EF4-FFF2-40B4-BE49-F238E27FC236}">
              <a16:creationId xmlns:a16="http://schemas.microsoft.com/office/drawing/2014/main" id="{8CC282B9-B94C-0049-BCD7-7D9087604C5C}"/>
            </a:ext>
          </a:extLst>
        </xdr:cNvPr>
        <xdr:cNvSpPr/>
      </xdr:nvSpPr>
      <xdr:spPr>
        <a:xfrm>
          <a:off x="79609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2349583</xdr:colOff>
      <xdr:row>5</xdr:row>
      <xdr:rowOff>89954</xdr:rowOff>
    </xdr:from>
    <xdr:to>
      <xdr:col>3</xdr:col>
      <xdr:colOff>3198197</xdr:colOff>
      <xdr:row>7</xdr:row>
      <xdr:rowOff>150224</xdr:rowOff>
    </xdr:to>
    <xdr:sp macro="" textlink="">
      <xdr:nvSpPr>
        <xdr:cNvPr id="14" name="Rectangle 13">
          <a:hlinkClick xmlns:r="http://schemas.openxmlformats.org/officeDocument/2006/relationships" r:id="rId45"/>
          <a:extLst>
            <a:ext uri="{FF2B5EF4-FFF2-40B4-BE49-F238E27FC236}">
              <a16:creationId xmlns:a16="http://schemas.microsoft.com/office/drawing/2014/main" id="{5CB99836-74AA-D446-97DD-B806B847CF45}"/>
            </a:ext>
          </a:extLst>
        </xdr:cNvPr>
        <xdr:cNvSpPr/>
      </xdr:nvSpPr>
      <xdr:spPr>
        <a:xfrm>
          <a:off x="8966283" y="9789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3324564</xdr:colOff>
      <xdr:row>5</xdr:row>
      <xdr:rowOff>89954</xdr:rowOff>
    </xdr:from>
    <xdr:to>
      <xdr:col>3</xdr:col>
      <xdr:colOff>4391704</xdr:colOff>
      <xdr:row>7</xdr:row>
      <xdr:rowOff>171056</xdr:rowOff>
    </xdr:to>
    <xdr:sp macro="" textlink="">
      <xdr:nvSpPr>
        <xdr:cNvPr id="15" name="Rectangle 14">
          <a:hlinkClick xmlns:r="http://schemas.openxmlformats.org/officeDocument/2006/relationships" r:id="rId46"/>
          <a:extLst>
            <a:ext uri="{FF2B5EF4-FFF2-40B4-BE49-F238E27FC236}">
              <a16:creationId xmlns:a16="http://schemas.microsoft.com/office/drawing/2014/main" id="{E153A9A4-508D-5347-8561-FD6B38224A2F}"/>
            </a:ext>
          </a:extLst>
        </xdr:cNvPr>
        <xdr:cNvSpPr/>
      </xdr:nvSpPr>
      <xdr:spPr>
        <a:xfrm>
          <a:off x="9941264" y="9789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5530276</xdr:colOff>
      <xdr:row>5</xdr:row>
      <xdr:rowOff>102655</xdr:rowOff>
    </xdr:from>
    <xdr:to>
      <xdr:col>3</xdr:col>
      <xdr:colOff>6261100</xdr:colOff>
      <xdr:row>7</xdr:row>
      <xdr:rowOff>158691</xdr:rowOff>
    </xdr:to>
    <xdr:sp macro="" textlink="">
      <xdr:nvSpPr>
        <xdr:cNvPr id="16" name="Rectangle 15">
          <a:hlinkClick xmlns:r="http://schemas.openxmlformats.org/officeDocument/2006/relationships" r:id="rId47"/>
          <a:extLst>
            <a:ext uri="{FF2B5EF4-FFF2-40B4-BE49-F238E27FC236}">
              <a16:creationId xmlns:a16="http://schemas.microsoft.com/office/drawing/2014/main" id="{BF4C965F-24C2-9A4A-8300-E2B73F595967}"/>
            </a:ext>
          </a:extLst>
        </xdr:cNvPr>
        <xdr:cNvSpPr/>
      </xdr:nvSpPr>
      <xdr:spPr>
        <a:xfrm>
          <a:off x="12146976" y="959905"/>
          <a:ext cx="730824"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7324964</xdr:colOff>
      <xdr:row>5</xdr:row>
      <xdr:rowOff>102654</xdr:rowOff>
    </xdr:from>
    <xdr:to>
      <xdr:col>4</xdr:col>
      <xdr:colOff>845217</xdr:colOff>
      <xdr:row>7</xdr:row>
      <xdr:rowOff>149389</xdr:rowOff>
    </xdr:to>
    <xdr:sp macro="" textlink="">
      <xdr:nvSpPr>
        <xdr:cNvPr id="17" name="Rectangle 16">
          <a:hlinkClick xmlns:r="http://schemas.openxmlformats.org/officeDocument/2006/relationships" r:id="rId48"/>
          <a:extLst>
            <a:ext uri="{FF2B5EF4-FFF2-40B4-BE49-F238E27FC236}">
              <a16:creationId xmlns:a16="http://schemas.microsoft.com/office/drawing/2014/main" id="{4034C2E7-97E2-F146-88FA-891729614603}"/>
            </a:ext>
          </a:extLst>
        </xdr:cNvPr>
        <xdr:cNvSpPr/>
      </xdr:nvSpPr>
      <xdr:spPr>
        <a:xfrm>
          <a:off x="139416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949417</xdr:colOff>
      <xdr:row>5</xdr:row>
      <xdr:rowOff>102654</xdr:rowOff>
    </xdr:from>
    <xdr:to>
      <xdr:col>4</xdr:col>
      <xdr:colOff>1797257</xdr:colOff>
      <xdr:row>7</xdr:row>
      <xdr:rowOff>158690</xdr:rowOff>
    </xdr:to>
    <xdr:sp macro="" textlink="">
      <xdr:nvSpPr>
        <xdr:cNvPr id="18" name="Rectangle 17">
          <a:hlinkClick xmlns:r="http://schemas.openxmlformats.org/officeDocument/2006/relationships" r:id="rId49"/>
          <a:extLst>
            <a:ext uri="{FF2B5EF4-FFF2-40B4-BE49-F238E27FC236}">
              <a16:creationId xmlns:a16="http://schemas.microsoft.com/office/drawing/2014/main" id="{5976D994-13F7-C64E-B466-C9911D197868}"/>
            </a:ext>
          </a:extLst>
        </xdr:cNvPr>
        <xdr:cNvSpPr/>
      </xdr:nvSpPr>
      <xdr:spPr>
        <a:xfrm>
          <a:off x="148940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178167</xdr:colOff>
      <xdr:row>5</xdr:row>
      <xdr:rowOff>128054</xdr:rowOff>
    </xdr:from>
    <xdr:to>
      <xdr:col>6</xdr:col>
      <xdr:colOff>178167</xdr:colOff>
      <xdr:row>7</xdr:row>
      <xdr:rowOff>175624</xdr:rowOff>
    </xdr:to>
    <xdr:sp macro="" textlink="">
      <xdr:nvSpPr>
        <xdr:cNvPr id="19" name="Rectangle 18">
          <a:hlinkClick xmlns:r="http://schemas.openxmlformats.org/officeDocument/2006/relationships" r:id="rId50"/>
          <a:extLst>
            <a:ext uri="{FF2B5EF4-FFF2-40B4-BE49-F238E27FC236}">
              <a16:creationId xmlns:a16="http://schemas.microsoft.com/office/drawing/2014/main" id="{DFC3684C-75CC-184B-99E4-5034C0933C3A}"/>
            </a:ext>
          </a:extLst>
        </xdr:cNvPr>
        <xdr:cNvSpPr/>
      </xdr:nvSpPr>
      <xdr:spPr>
        <a:xfrm>
          <a:off x="16777067" y="10170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1927171</xdr:colOff>
      <xdr:row>5</xdr:row>
      <xdr:rowOff>102654</xdr:rowOff>
    </xdr:from>
    <xdr:to>
      <xdr:col>5</xdr:col>
      <xdr:colOff>72971</xdr:colOff>
      <xdr:row>7</xdr:row>
      <xdr:rowOff>158690</xdr:rowOff>
    </xdr:to>
    <xdr:sp macro="" textlink="">
      <xdr:nvSpPr>
        <xdr:cNvPr id="20" name="Rectangle 19">
          <a:hlinkClick xmlns:r="http://schemas.openxmlformats.org/officeDocument/2006/relationships" r:id="rId51"/>
          <a:extLst>
            <a:ext uri="{FF2B5EF4-FFF2-40B4-BE49-F238E27FC236}">
              <a16:creationId xmlns:a16="http://schemas.microsoft.com/office/drawing/2014/main" id="{50CF4877-5275-E64C-8DE1-4A4027E4760B}"/>
            </a:ext>
          </a:extLst>
        </xdr:cNvPr>
        <xdr:cNvSpPr/>
      </xdr:nvSpPr>
      <xdr:spPr>
        <a:xfrm>
          <a:off x="15871771" y="9916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4531404</xdr:colOff>
      <xdr:row>5</xdr:row>
      <xdr:rowOff>115354</xdr:rowOff>
    </xdr:from>
    <xdr:to>
      <xdr:col>3</xdr:col>
      <xdr:colOff>5445657</xdr:colOff>
      <xdr:row>7</xdr:row>
      <xdr:rowOff>162089</xdr:rowOff>
    </xdr:to>
    <xdr:sp macro="" textlink="">
      <xdr:nvSpPr>
        <xdr:cNvPr id="21" name="Rectangle 20">
          <a:hlinkClick xmlns:r="http://schemas.openxmlformats.org/officeDocument/2006/relationships" r:id="rId52"/>
          <a:extLst>
            <a:ext uri="{FF2B5EF4-FFF2-40B4-BE49-F238E27FC236}">
              <a16:creationId xmlns:a16="http://schemas.microsoft.com/office/drawing/2014/main" id="{FF53A986-64B3-FD45-96C4-3A05228F26BD}"/>
            </a:ext>
          </a:extLst>
        </xdr:cNvPr>
        <xdr:cNvSpPr/>
      </xdr:nvSpPr>
      <xdr:spPr>
        <a:xfrm>
          <a:off x="11148104" y="10043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6368329</xdr:colOff>
      <xdr:row>5</xdr:row>
      <xdr:rowOff>89955</xdr:rowOff>
    </xdr:from>
    <xdr:to>
      <xdr:col>3</xdr:col>
      <xdr:colOff>7194664</xdr:colOff>
      <xdr:row>7</xdr:row>
      <xdr:rowOff>145991</xdr:rowOff>
    </xdr:to>
    <xdr:sp macro="" textlink="">
      <xdr:nvSpPr>
        <xdr:cNvPr id="22" name="Rectangle 21">
          <a:hlinkClick xmlns:r="http://schemas.openxmlformats.org/officeDocument/2006/relationships" r:id="rId53"/>
          <a:extLst>
            <a:ext uri="{FF2B5EF4-FFF2-40B4-BE49-F238E27FC236}">
              <a16:creationId xmlns:a16="http://schemas.microsoft.com/office/drawing/2014/main" id="{3D1D677E-0366-1F4E-9A3A-008D9531529F}"/>
            </a:ext>
          </a:extLst>
        </xdr:cNvPr>
        <xdr:cNvSpPr/>
      </xdr:nvSpPr>
      <xdr:spPr>
        <a:xfrm>
          <a:off x="12985029" y="9789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18476</xdr:colOff>
      <xdr:row>7</xdr:row>
      <xdr:rowOff>137692</xdr:rowOff>
    </xdr:from>
    <xdr:to>
      <xdr:col>4</xdr:col>
      <xdr:colOff>818576</xdr:colOff>
      <xdr:row>7</xdr:row>
      <xdr:rowOff>137692</xdr:rowOff>
    </xdr:to>
    <xdr:cxnSp macro="">
      <xdr:nvCxnSpPr>
        <xdr:cNvPr id="43" name="Straight Connector 42">
          <a:extLst>
            <a:ext uri="{FF2B5EF4-FFF2-40B4-BE49-F238E27FC236}">
              <a16:creationId xmlns:a16="http://schemas.microsoft.com/office/drawing/2014/main" id="{3D5C6664-7462-8F4A-BA24-07E28A7C3319}"/>
            </a:ext>
          </a:extLst>
        </xdr:cNvPr>
        <xdr:cNvCxnSpPr/>
      </xdr:nvCxnSpPr>
      <xdr:spPr>
        <a:xfrm>
          <a:off x="13963076" y="1382292"/>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5</xdr:row>
      <xdr:rowOff>96304</xdr:rowOff>
    </xdr:from>
    <xdr:to>
      <xdr:col>11</xdr:col>
      <xdr:colOff>1995284</xdr:colOff>
      <xdr:row>8</xdr:row>
      <xdr:rowOff>58577</xdr:rowOff>
    </xdr:to>
    <xdr:pic>
      <xdr:nvPicPr>
        <xdr:cNvPr id="2" name="Image 1">
          <a:extLst>
            <a:ext uri="{FF2B5EF4-FFF2-40B4-BE49-F238E27FC236}">
              <a16:creationId xmlns:a16="http://schemas.microsoft.com/office/drawing/2014/main" id="{408A8332-D4F4-4C1C-A728-5C52DEE4C3F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53554"/>
          <a:ext cx="17755984" cy="476623"/>
        </a:xfrm>
        <a:prstGeom prst="rect">
          <a:avLst/>
        </a:prstGeom>
      </xdr:spPr>
    </xdr:pic>
    <xdr:clientData/>
  </xdr:twoCellAnchor>
  <xdr:twoCellAnchor editAs="oneCell">
    <xdr:from>
      <xdr:col>0</xdr:col>
      <xdr:colOff>200025</xdr:colOff>
      <xdr:row>1</xdr:row>
      <xdr:rowOff>114300</xdr:rowOff>
    </xdr:from>
    <xdr:to>
      <xdr:col>1</xdr:col>
      <xdr:colOff>2600900</xdr:colOff>
      <xdr:row>4</xdr:row>
      <xdr:rowOff>126295</xdr:rowOff>
    </xdr:to>
    <xdr:pic>
      <xdr:nvPicPr>
        <xdr:cNvPr id="6" name="Picture 1">
          <a:extLst>
            <a:ext uri="{FF2B5EF4-FFF2-40B4-BE49-F238E27FC236}">
              <a16:creationId xmlns:a16="http://schemas.microsoft.com/office/drawing/2014/main" id="{289D0150-39B6-4A5C-8CB7-BEA78B06A8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00025" y="285750"/>
          <a:ext cx="2613600" cy="542220"/>
        </a:xfrm>
        <a:prstGeom prst="rect">
          <a:avLst/>
        </a:prstGeom>
      </xdr:spPr>
    </xdr:pic>
    <xdr:clientData/>
  </xdr:twoCellAnchor>
  <xdr:twoCellAnchor editAs="oneCell">
    <xdr:from>
      <xdr:col>1</xdr:col>
      <xdr:colOff>2165350</xdr:colOff>
      <xdr:row>29</xdr:row>
      <xdr:rowOff>63500</xdr:rowOff>
    </xdr:from>
    <xdr:to>
      <xdr:col>1</xdr:col>
      <xdr:colOff>2807630</xdr:colOff>
      <xdr:row>29</xdr:row>
      <xdr:rowOff>550862</xdr:rowOff>
    </xdr:to>
    <xdr:pic>
      <xdr:nvPicPr>
        <xdr:cNvPr id="5" name="Image 2">
          <a:extLst>
            <a:ext uri="{FF2B5EF4-FFF2-40B4-BE49-F238E27FC236}">
              <a16:creationId xmlns:a16="http://schemas.microsoft.com/office/drawing/2014/main" id="{EEC1A6CF-FADD-2E49-88A2-B5249A6B7885}"/>
            </a:ext>
          </a:extLst>
        </xdr:cNvPr>
        <xdr:cNvPicPr>
          <a:picLocks noChangeAspect="1"/>
        </xdr:cNvPicPr>
      </xdr:nvPicPr>
      <xdr:blipFill>
        <a:blip xmlns:r="http://schemas.openxmlformats.org/officeDocument/2006/relationships" r:embed="rId4">
          <a:duotone>
            <a:schemeClr val="accent5">
              <a:shade val="45000"/>
              <a:satMod val="135000"/>
            </a:schemeClr>
            <a:prstClr val="white"/>
          </a:duotone>
          <a:extLst>
            <a:ext uri="{BEBA8EAE-BF5A-486C-A8C5-ECC9F3942E4B}">
              <a14:imgProps xmlns:a14="http://schemas.microsoft.com/office/drawing/2010/main">
                <a14:imgLayer r:embed="rId5">
                  <a14:imgEffect>
                    <a14:colorTemperature colorTemp="4700"/>
                  </a14:imgEffect>
                </a14:imgLayer>
              </a14:imgProps>
            </a:ext>
          </a:extLst>
        </a:blip>
        <a:stretch>
          <a:fillRect/>
        </a:stretch>
      </xdr:blipFill>
      <xdr:spPr>
        <a:xfrm>
          <a:off x="2368550" y="5657850"/>
          <a:ext cx="640693" cy="482600"/>
        </a:xfrm>
        <a:prstGeom prst="rect">
          <a:avLst/>
        </a:prstGeom>
      </xdr:spPr>
    </xdr:pic>
    <xdr:clientData/>
  </xdr:twoCellAnchor>
  <xdr:twoCellAnchor>
    <xdr:from>
      <xdr:col>0</xdr:col>
      <xdr:colOff>63500</xdr:colOff>
      <xdr:row>5</xdr:row>
      <xdr:rowOff>50800</xdr:rowOff>
    </xdr:from>
    <xdr:to>
      <xdr:col>1</xdr:col>
      <xdr:colOff>771058</xdr:colOff>
      <xdr:row>7</xdr:row>
      <xdr:rowOff>157432</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9F98BCE1-7A53-4215-85C7-70B19EF86641}"/>
            </a:ext>
          </a:extLst>
        </xdr:cNvPr>
        <xdr:cNvSpPr/>
      </xdr:nvSpPr>
      <xdr:spPr>
        <a:xfrm>
          <a:off x="63500" y="9398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70069</xdr:rowOff>
    </xdr:from>
    <xdr:to>
      <xdr:col>1</xdr:col>
      <xdr:colOff>1737110</xdr:colOff>
      <xdr:row>7</xdr:row>
      <xdr:rowOff>158690</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2761B6AE-53BC-C649-8A51-BE94F829EDCC}"/>
            </a:ext>
          </a:extLst>
        </xdr:cNvPr>
        <xdr:cNvSpPr/>
      </xdr:nvSpPr>
      <xdr:spPr>
        <a:xfrm>
          <a:off x="1054694" y="9590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2892136</xdr:colOff>
      <xdr:row>5</xdr:row>
      <xdr:rowOff>89954</xdr:rowOff>
    </xdr:from>
    <xdr:to>
      <xdr:col>2</xdr:col>
      <xdr:colOff>768974</xdr:colOff>
      <xdr:row>7</xdr:row>
      <xdr:rowOff>170555</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5F5316AE-790A-3B43-9F26-0638F0ED2A04}"/>
            </a:ext>
          </a:extLst>
        </xdr:cNvPr>
        <xdr:cNvSpPr/>
      </xdr:nvSpPr>
      <xdr:spPr>
        <a:xfrm>
          <a:off x="3082636" y="947204"/>
          <a:ext cx="810538" cy="4235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921243</xdr:colOff>
      <xdr:row>5</xdr:row>
      <xdr:rowOff>94969</xdr:rowOff>
    </xdr:from>
    <xdr:to>
      <xdr:col>2</xdr:col>
      <xdr:colOff>1780071</xdr:colOff>
      <xdr:row>7</xdr:row>
      <xdr:rowOff>162925</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604F924C-B224-4842-BFA4-87471FA62D2A}"/>
            </a:ext>
          </a:extLst>
        </xdr:cNvPr>
        <xdr:cNvSpPr/>
      </xdr:nvSpPr>
      <xdr:spPr>
        <a:xfrm>
          <a:off x="4045443" y="9839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1960161</xdr:colOff>
      <xdr:row>5</xdr:row>
      <xdr:rowOff>102654</xdr:rowOff>
    </xdr:from>
    <xdr:to>
      <xdr:col>3</xdr:col>
      <xdr:colOff>285269</xdr:colOff>
      <xdr:row>7</xdr:row>
      <xdr:rowOff>163092</xdr:rowOff>
    </xdr:to>
    <xdr:sp macro="" textlink="">
      <xdr:nvSpPr>
        <xdr:cNvPr id="12" name="Rectangle 11">
          <a:hlinkClick xmlns:r="http://schemas.openxmlformats.org/officeDocument/2006/relationships" r:id="rId10"/>
          <a:extLst>
            <a:ext uri="{FF2B5EF4-FFF2-40B4-BE49-F238E27FC236}">
              <a16:creationId xmlns:a16="http://schemas.microsoft.com/office/drawing/2014/main" id="{FFB4F3FE-5515-4D45-B35A-364263D7D7DD}"/>
            </a:ext>
          </a:extLst>
        </xdr:cNvPr>
        <xdr:cNvSpPr/>
      </xdr:nvSpPr>
      <xdr:spPr>
        <a:xfrm>
          <a:off x="5084361" y="9916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444794</xdr:colOff>
      <xdr:row>5</xdr:row>
      <xdr:rowOff>77254</xdr:rowOff>
    </xdr:from>
    <xdr:to>
      <xdr:col>3</xdr:col>
      <xdr:colOff>1303621</xdr:colOff>
      <xdr:row>7</xdr:row>
      <xdr:rowOff>158356</xdr:rowOff>
    </xdr:to>
    <xdr:sp macro="" textlink="">
      <xdr:nvSpPr>
        <xdr:cNvPr id="13" name="Rectangle 12">
          <a:hlinkClick xmlns:r="http://schemas.openxmlformats.org/officeDocument/2006/relationships" r:id="rId11"/>
          <a:extLst>
            <a:ext uri="{FF2B5EF4-FFF2-40B4-BE49-F238E27FC236}">
              <a16:creationId xmlns:a16="http://schemas.microsoft.com/office/drawing/2014/main" id="{1E06F8E2-4343-C746-856A-4F1BA437297E}"/>
            </a:ext>
          </a:extLst>
        </xdr:cNvPr>
        <xdr:cNvSpPr/>
      </xdr:nvSpPr>
      <xdr:spPr>
        <a:xfrm>
          <a:off x="6007394" y="9662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105242</xdr:colOff>
      <xdr:row>5</xdr:row>
      <xdr:rowOff>89954</xdr:rowOff>
    </xdr:from>
    <xdr:to>
      <xdr:col>4</xdr:col>
      <xdr:colOff>975991</xdr:colOff>
      <xdr:row>7</xdr:row>
      <xdr:rowOff>170054</xdr:rowOff>
    </xdr:to>
    <xdr:sp macro="" textlink="">
      <xdr:nvSpPr>
        <xdr:cNvPr id="14" name="Rectangle 13">
          <a:hlinkClick xmlns:r="http://schemas.openxmlformats.org/officeDocument/2006/relationships" r:id="rId12"/>
          <a:extLst>
            <a:ext uri="{FF2B5EF4-FFF2-40B4-BE49-F238E27FC236}">
              <a16:creationId xmlns:a16="http://schemas.microsoft.com/office/drawing/2014/main" id="{A27E5BA8-4874-0747-BFF8-7F2D5BAD2654}"/>
            </a:ext>
          </a:extLst>
        </xdr:cNvPr>
        <xdr:cNvSpPr/>
      </xdr:nvSpPr>
      <xdr:spPr>
        <a:xfrm>
          <a:off x="6988642" y="9789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1787910</xdr:colOff>
      <xdr:row>5</xdr:row>
      <xdr:rowOff>57871</xdr:rowOff>
    </xdr:from>
    <xdr:to>
      <xdr:col>1</xdr:col>
      <xdr:colOff>2765810</xdr:colOff>
      <xdr:row>7</xdr:row>
      <xdr:rowOff>150392</xdr:rowOff>
    </xdr:to>
    <xdr:sp macro="" textlink="">
      <xdr:nvSpPr>
        <xdr:cNvPr id="15" name="Rectangle 14">
          <a:hlinkClick xmlns:r="http://schemas.openxmlformats.org/officeDocument/2006/relationships" r:id="rId13"/>
          <a:extLst>
            <a:ext uri="{FF2B5EF4-FFF2-40B4-BE49-F238E27FC236}">
              <a16:creationId xmlns:a16="http://schemas.microsoft.com/office/drawing/2014/main" id="{4BF887BB-2A7B-3842-BC32-E2568FAA2ED5}"/>
            </a:ext>
          </a:extLst>
        </xdr:cNvPr>
        <xdr:cNvSpPr/>
      </xdr:nvSpPr>
      <xdr:spPr>
        <a:xfrm>
          <a:off x="1978410" y="9468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1077591</xdr:colOff>
      <xdr:row>5</xdr:row>
      <xdr:rowOff>115354</xdr:rowOff>
    </xdr:from>
    <xdr:to>
      <xdr:col>5</xdr:col>
      <xdr:colOff>315444</xdr:colOff>
      <xdr:row>7</xdr:row>
      <xdr:rowOff>175624</xdr:rowOff>
    </xdr:to>
    <xdr:sp macro="" textlink="">
      <xdr:nvSpPr>
        <xdr:cNvPr id="16" name="Rectangle 15">
          <a:hlinkClick xmlns:r="http://schemas.openxmlformats.org/officeDocument/2006/relationships" r:id="rId14"/>
          <a:extLst>
            <a:ext uri="{FF2B5EF4-FFF2-40B4-BE49-F238E27FC236}">
              <a16:creationId xmlns:a16="http://schemas.microsoft.com/office/drawing/2014/main" id="{8CC282B9-B94C-0049-BCD7-7D9087604C5C}"/>
            </a:ext>
          </a:extLst>
        </xdr:cNvPr>
        <xdr:cNvSpPr/>
      </xdr:nvSpPr>
      <xdr:spPr>
        <a:xfrm>
          <a:off x="7960991" y="10043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444583</xdr:colOff>
      <xdr:row>5</xdr:row>
      <xdr:rowOff>102654</xdr:rowOff>
    </xdr:from>
    <xdr:to>
      <xdr:col>6</xdr:col>
      <xdr:colOff>86697</xdr:colOff>
      <xdr:row>7</xdr:row>
      <xdr:rowOff>162924</xdr:rowOff>
    </xdr:to>
    <xdr:sp macro="" textlink="">
      <xdr:nvSpPr>
        <xdr:cNvPr id="17" name="Rectangle 16">
          <a:hlinkClick xmlns:r="http://schemas.openxmlformats.org/officeDocument/2006/relationships" r:id="rId15"/>
          <a:extLst>
            <a:ext uri="{FF2B5EF4-FFF2-40B4-BE49-F238E27FC236}">
              <a16:creationId xmlns:a16="http://schemas.microsoft.com/office/drawing/2014/main" id="{5CB99836-74AA-D446-97DD-B806B847CF45}"/>
            </a:ext>
          </a:extLst>
        </xdr:cNvPr>
        <xdr:cNvSpPr/>
      </xdr:nvSpPr>
      <xdr:spPr>
        <a:xfrm>
          <a:off x="8966283" y="9916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213064</xdr:colOff>
      <xdr:row>5</xdr:row>
      <xdr:rowOff>102654</xdr:rowOff>
    </xdr:from>
    <xdr:to>
      <xdr:col>7</xdr:col>
      <xdr:colOff>73704</xdr:colOff>
      <xdr:row>8</xdr:row>
      <xdr:rowOff>5956</xdr:rowOff>
    </xdr:to>
    <xdr:sp macro="" textlink="">
      <xdr:nvSpPr>
        <xdr:cNvPr id="18" name="Rectangle 17">
          <a:hlinkClick xmlns:r="http://schemas.openxmlformats.org/officeDocument/2006/relationships" r:id="rId16"/>
          <a:extLst>
            <a:ext uri="{FF2B5EF4-FFF2-40B4-BE49-F238E27FC236}">
              <a16:creationId xmlns:a16="http://schemas.microsoft.com/office/drawing/2014/main" id="{E153A9A4-508D-5347-8561-FD6B38224A2F}"/>
            </a:ext>
          </a:extLst>
        </xdr:cNvPr>
        <xdr:cNvSpPr/>
      </xdr:nvSpPr>
      <xdr:spPr>
        <a:xfrm>
          <a:off x="9941264" y="9916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5776</xdr:colOff>
      <xdr:row>5</xdr:row>
      <xdr:rowOff>115355</xdr:rowOff>
    </xdr:from>
    <xdr:to>
      <xdr:col>8</xdr:col>
      <xdr:colOff>755650</xdr:colOff>
      <xdr:row>7</xdr:row>
      <xdr:rowOff>171391</xdr:rowOff>
    </xdr:to>
    <xdr:sp macro="" textlink="">
      <xdr:nvSpPr>
        <xdr:cNvPr id="19" name="Rectangle 18">
          <a:hlinkClick xmlns:r="http://schemas.openxmlformats.org/officeDocument/2006/relationships" r:id="rId17"/>
          <a:extLst>
            <a:ext uri="{FF2B5EF4-FFF2-40B4-BE49-F238E27FC236}">
              <a16:creationId xmlns:a16="http://schemas.microsoft.com/office/drawing/2014/main" id="{BF4C965F-24C2-9A4A-8300-E2B73F595967}"/>
            </a:ext>
          </a:extLst>
        </xdr:cNvPr>
        <xdr:cNvSpPr/>
      </xdr:nvSpPr>
      <xdr:spPr>
        <a:xfrm>
          <a:off x="12146976" y="972605"/>
          <a:ext cx="749874"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593964</xdr:colOff>
      <xdr:row>5</xdr:row>
      <xdr:rowOff>115354</xdr:rowOff>
    </xdr:from>
    <xdr:to>
      <xdr:col>10</xdr:col>
      <xdr:colOff>235617</xdr:colOff>
      <xdr:row>7</xdr:row>
      <xdr:rowOff>162089</xdr:rowOff>
    </xdr:to>
    <xdr:sp macro="" textlink="">
      <xdr:nvSpPr>
        <xdr:cNvPr id="20" name="Rectangle 19">
          <a:hlinkClick xmlns:r="http://schemas.openxmlformats.org/officeDocument/2006/relationships" r:id="rId18"/>
          <a:extLst>
            <a:ext uri="{FF2B5EF4-FFF2-40B4-BE49-F238E27FC236}">
              <a16:creationId xmlns:a16="http://schemas.microsoft.com/office/drawing/2014/main" id="{4034C2E7-97E2-F146-88FA-891729614603}"/>
            </a:ext>
          </a:extLst>
        </xdr:cNvPr>
        <xdr:cNvSpPr/>
      </xdr:nvSpPr>
      <xdr:spPr>
        <a:xfrm>
          <a:off x="13941664" y="10043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339817</xdr:colOff>
      <xdr:row>5</xdr:row>
      <xdr:rowOff>115354</xdr:rowOff>
    </xdr:from>
    <xdr:to>
      <xdr:col>10</xdr:col>
      <xdr:colOff>1187657</xdr:colOff>
      <xdr:row>7</xdr:row>
      <xdr:rowOff>171390</xdr:rowOff>
    </xdr:to>
    <xdr:sp macro="" textlink="">
      <xdr:nvSpPr>
        <xdr:cNvPr id="21" name="Rectangle 20">
          <a:hlinkClick xmlns:r="http://schemas.openxmlformats.org/officeDocument/2006/relationships" r:id="rId19"/>
          <a:extLst>
            <a:ext uri="{FF2B5EF4-FFF2-40B4-BE49-F238E27FC236}">
              <a16:creationId xmlns:a16="http://schemas.microsoft.com/office/drawing/2014/main" id="{5976D994-13F7-C64E-B466-C9911D197868}"/>
            </a:ext>
          </a:extLst>
        </xdr:cNvPr>
        <xdr:cNvSpPr/>
      </xdr:nvSpPr>
      <xdr:spPr>
        <a:xfrm>
          <a:off x="14894017" y="10043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1016367</xdr:colOff>
      <xdr:row>5</xdr:row>
      <xdr:rowOff>140754</xdr:rowOff>
    </xdr:from>
    <xdr:to>
      <xdr:col>11</xdr:col>
      <xdr:colOff>1918067</xdr:colOff>
      <xdr:row>8</xdr:row>
      <xdr:rowOff>10524</xdr:rowOff>
    </xdr:to>
    <xdr:sp macro="" textlink="">
      <xdr:nvSpPr>
        <xdr:cNvPr id="22" name="Rectangle 21">
          <a:hlinkClick xmlns:r="http://schemas.openxmlformats.org/officeDocument/2006/relationships" r:id="rId20"/>
          <a:extLst>
            <a:ext uri="{FF2B5EF4-FFF2-40B4-BE49-F238E27FC236}">
              <a16:creationId xmlns:a16="http://schemas.microsoft.com/office/drawing/2014/main" id="{DFC3684C-75CC-184B-99E4-5034C0933C3A}"/>
            </a:ext>
          </a:extLst>
        </xdr:cNvPr>
        <xdr:cNvSpPr/>
      </xdr:nvSpPr>
      <xdr:spPr>
        <a:xfrm>
          <a:off x="16777067" y="10297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111071</xdr:colOff>
      <xdr:row>5</xdr:row>
      <xdr:rowOff>115354</xdr:rowOff>
    </xdr:from>
    <xdr:to>
      <xdr:col>11</xdr:col>
      <xdr:colOff>911171</xdr:colOff>
      <xdr:row>7</xdr:row>
      <xdr:rowOff>171390</xdr:rowOff>
    </xdr:to>
    <xdr:sp macro="" textlink="">
      <xdr:nvSpPr>
        <xdr:cNvPr id="23" name="Rectangle 22">
          <a:hlinkClick xmlns:r="http://schemas.openxmlformats.org/officeDocument/2006/relationships" r:id="rId21"/>
          <a:extLst>
            <a:ext uri="{FF2B5EF4-FFF2-40B4-BE49-F238E27FC236}">
              <a16:creationId xmlns:a16="http://schemas.microsoft.com/office/drawing/2014/main" id="{50CF4877-5275-E64C-8DE1-4A4027E4760B}"/>
            </a:ext>
          </a:extLst>
        </xdr:cNvPr>
        <xdr:cNvSpPr/>
      </xdr:nvSpPr>
      <xdr:spPr>
        <a:xfrm>
          <a:off x="15871771" y="10043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213404</xdr:colOff>
      <xdr:row>5</xdr:row>
      <xdr:rowOff>128054</xdr:rowOff>
    </xdr:from>
    <xdr:to>
      <xdr:col>7</xdr:col>
      <xdr:colOff>1127657</xdr:colOff>
      <xdr:row>7</xdr:row>
      <xdr:rowOff>174789</xdr:rowOff>
    </xdr:to>
    <xdr:sp macro="" textlink="">
      <xdr:nvSpPr>
        <xdr:cNvPr id="24" name="Rectangle 23">
          <a:hlinkClick xmlns:r="http://schemas.openxmlformats.org/officeDocument/2006/relationships" r:id="rId22"/>
          <a:extLst>
            <a:ext uri="{FF2B5EF4-FFF2-40B4-BE49-F238E27FC236}">
              <a16:creationId xmlns:a16="http://schemas.microsoft.com/office/drawing/2014/main" id="{FF53A986-64B3-FD45-96C4-3A05228F26BD}"/>
            </a:ext>
          </a:extLst>
        </xdr:cNvPr>
        <xdr:cNvSpPr/>
      </xdr:nvSpPr>
      <xdr:spPr>
        <a:xfrm>
          <a:off x="11148104" y="10170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843829</xdr:colOff>
      <xdr:row>5</xdr:row>
      <xdr:rowOff>102655</xdr:rowOff>
    </xdr:from>
    <xdr:to>
      <xdr:col>9</xdr:col>
      <xdr:colOff>463664</xdr:colOff>
      <xdr:row>7</xdr:row>
      <xdr:rowOff>158691</xdr:rowOff>
    </xdr:to>
    <xdr:sp macro="" textlink="">
      <xdr:nvSpPr>
        <xdr:cNvPr id="41" name="Rectangle 40">
          <a:hlinkClick xmlns:r="http://schemas.openxmlformats.org/officeDocument/2006/relationships" r:id="rId23"/>
          <a:extLst>
            <a:ext uri="{FF2B5EF4-FFF2-40B4-BE49-F238E27FC236}">
              <a16:creationId xmlns:a16="http://schemas.microsoft.com/office/drawing/2014/main" id="{3D1D677E-0366-1F4E-9A3A-008D9531529F}"/>
            </a:ext>
          </a:extLst>
        </xdr:cNvPr>
        <xdr:cNvSpPr/>
      </xdr:nvSpPr>
      <xdr:spPr>
        <a:xfrm>
          <a:off x="12985029" y="9916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374076</xdr:colOff>
      <xdr:row>7</xdr:row>
      <xdr:rowOff>137692</xdr:rowOff>
    </xdr:from>
    <xdr:to>
      <xdr:col>10</xdr:col>
      <xdr:colOff>1174176</xdr:colOff>
      <xdr:row>7</xdr:row>
      <xdr:rowOff>137692</xdr:rowOff>
    </xdr:to>
    <xdr:cxnSp macro="">
      <xdr:nvCxnSpPr>
        <xdr:cNvPr id="42" name="Straight Connector 42">
          <a:extLst>
            <a:ext uri="{FF2B5EF4-FFF2-40B4-BE49-F238E27FC236}">
              <a16:creationId xmlns:a16="http://schemas.microsoft.com/office/drawing/2014/main" id="{3D5C6664-7462-8F4A-BA24-07E28A7C3319}"/>
            </a:ext>
          </a:extLst>
        </xdr:cNvPr>
        <xdr:cNvCxnSpPr/>
      </xdr:nvCxnSpPr>
      <xdr:spPr>
        <a:xfrm>
          <a:off x="14928276" y="1382292"/>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xdr:colOff>
      <xdr:row>5</xdr:row>
      <xdr:rowOff>68496</xdr:rowOff>
    </xdr:from>
    <xdr:to>
      <xdr:col>13</xdr:col>
      <xdr:colOff>1455753</xdr:colOff>
      <xdr:row>8</xdr:row>
      <xdr:rowOff>19602</xdr:rowOff>
    </xdr:to>
    <xdr:pic>
      <xdr:nvPicPr>
        <xdr:cNvPr id="13" name="Image 1">
          <a:extLst>
            <a:ext uri="{FF2B5EF4-FFF2-40B4-BE49-F238E27FC236}">
              <a16:creationId xmlns:a16="http://schemas.microsoft.com/office/drawing/2014/main" id="{2FF0DACB-31AA-4C42-9DA2-1FB9CA94FC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752" y="944358"/>
          <a:ext cx="17755984" cy="476623"/>
        </a:xfrm>
        <a:prstGeom prst="rect">
          <a:avLst/>
        </a:prstGeom>
      </xdr:spPr>
    </xdr:pic>
    <xdr:clientData/>
  </xdr:twoCellAnchor>
  <xdr:twoCellAnchor editAs="oneCell">
    <xdr:from>
      <xdr:col>0</xdr:col>
      <xdr:colOff>212725</xdr:colOff>
      <xdr:row>1</xdr:row>
      <xdr:rowOff>133350</xdr:rowOff>
    </xdr:from>
    <xdr:to>
      <xdr:col>2</xdr:col>
      <xdr:colOff>1345834</xdr:colOff>
      <xdr:row>4</xdr:row>
      <xdr:rowOff>112312</xdr:rowOff>
    </xdr:to>
    <xdr:pic>
      <xdr:nvPicPr>
        <xdr:cNvPr id="6" name="Picture 1">
          <a:extLst>
            <a:ext uri="{FF2B5EF4-FFF2-40B4-BE49-F238E27FC236}">
              <a16:creationId xmlns:a16="http://schemas.microsoft.com/office/drawing/2014/main" id="{687F8992-DBDB-4A3D-B773-57D480D0E0B5}"/>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304800"/>
          <a:ext cx="2613600" cy="507600"/>
        </a:xfrm>
        <a:prstGeom prst="rect">
          <a:avLst/>
        </a:prstGeom>
      </xdr:spPr>
    </xdr:pic>
    <xdr:clientData/>
  </xdr:twoCellAnchor>
  <xdr:twoCellAnchor editAs="oneCell">
    <xdr:from>
      <xdr:col>11</xdr:col>
      <xdr:colOff>908454</xdr:colOff>
      <xdr:row>80</xdr:row>
      <xdr:rowOff>92942</xdr:rowOff>
    </xdr:from>
    <xdr:to>
      <xdr:col>13</xdr:col>
      <xdr:colOff>134410</xdr:colOff>
      <xdr:row>81</xdr:row>
      <xdr:rowOff>540117</xdr:rowOff>
    </xdr:to>
    <xdr:pic>
      <xdr:nvPicPr>
        <xdr:cNvPr id="10" name="Image 31" descr="Une image contenant Police, Graphique, texte, typographie&#10;&#10;Description générée automatiquement">
          <a:extLst>
            <a:ext uri="{FF2B5EF4-FFF2-40B4-BE49-F238E27FC236}">
              <a16:creationId xmlns:a16="http://schemas.microsoft.com/office/drawing/2014/main" id="{D84A45DB-8886-282A-AB19-13638712E86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4890666" y="18336980"/>
          <a:ext cx="1643840" cy="798135"/>
        </a:xfrm>
        <a:prstGeom prst="rect">
          <a:avLst/>
        </a:prstGeom>
      </xdr:spPr>
    </xdr:pic>
    <xdr:clientData/>
  </xdr:twoCellAnchor>
  <xdr:twoCellAnchor editAs="oneCell">
    <xdr:from>
      <xdr:col>11</xdr:col>
      <xdr:colOff>1120145</xdr:colOff>
      <xdr:row>142</xdr:row>
      <xdr:rowOff>61355</xdr:rowOff>
    </xdr:from>
    <xdr:to>
      <xdr:col>13</xdr:col>
      <xdr:colOff>79251</xdr:colOff>
      <xdr:row>146</xdr:row>
      <xdr:rowOff>84191</xdr:rowOff>
    </xdr:to>
    <xdr:pic>
      <xdr:nvPicPr>
        <xdr:cNvPr id="34" name="Picture 20" descr="Logo, company name&#10;&#10;Description automatically generated">
          <a:extLst>
            <a:ext uri="{FF2B5EF4-FFF2-40B4-BE49-F238E27FC236}">
              <a16:creationId xmlns:a16="http://schemas.microsoft.com/office/drawing/2014/main" id="{1D212357-1992-400A-8E3E-DAB0451EE5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5102357" y="34229240"/>
          <a:ext cx="1376990" cy="1069853"/>
        </a:xfrm>
        <a:prstGeom prst="rect">
          <a:avLst/>
        </a:prstGeom>
      </xdr:spPr>
    </xdr:pic>
    <xdr:clientData/>
  </xdr:twoCellAnchor>
  <xdr:twoCellAnchor editAs="oneCell">
    <xdr:from>
      <xdr:col>11</xdr:col>
      <xdr:colOff>771223</xdr:colOff>
      <xdr:row>88</xdr:row>
      <xdr:rowOff>50558</xdr:rowOff>
    </xdr:from>
    <xdr:to>
      <xdr:col>13</xdr:col>
      <xdr:colOff>83947</xdr:colOff>
      <xdr:row>90</xdr:row>
      <xdr:rowOff>230171</xdr:rowOff>
    </xdr:to>
    <xdr:pic>
      <xdr:nvPicPr>
        <xdr:cNvPr id="30" name="Image 29" descr="Une image contenant texte, Police, logo, capture d’écran&#10;&#10;Description générée automatiquement">
          <a:extLst>
            <a:ext uri="{FF2B5EF4-FFF2-40B4-BE49-F238E27FC236}">
              <a16:creationId xmlns:a16="http://schemas.microsoft.com/office/drawing/2014/main" id="{1B6C1D55-C20E-54A0-68E5-76895C13F8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4753435" y="20443827"/>
          <a:ext cx="1733783" cy="1217594"/>
        </a:xfrm>
        <a:prstGeom prst="rect">
          <a:avLst/>
        </a:prstGeom>
      </xdr:spPr>
    </xdr:pic>
    <xdr:clientData/>
  </xdr:twoCellAnchor>
  <xdr:twoCellAnchor editAs="oneCell">
    <xdr:from>
      <xdr:col>11</xdr:col>
      <xdr:colOff>1099630</xdr:colOff>
      <xdr:row>161</xdr:row>
      <xdr:rowOff>47143</xdr:rowOff>
    </xdr:from>
    <xdr:to>
      <xdr:col>13</xdr:col>
      <xdr:colOff>103186</xdr:colOff>
      <xdr:row>163</xdr:row>
      <xdr:rowOff>256698</xdr:rowOff>
    </xdr:to>
    <xdr:pic>
      <xdr:nvPicPr>
        <xdr:cNvPr id="36" name="Image 35" descr="Une image contenant Police, texte, capture d’écran, logo&#10;&#10;Description générée automatiquement">
          <a:extLst>
            <a:ext uri="{FF2B5EF4-FFF2-40B4-BE49-F238E27FC236}">
              <a16:creationId xmlns:a16="http://schemas.microsoft.com/office/drawing/2014/main" id="{86675878-73F7-C007-EBE7-68E5D22F048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5081842" y="36706181"/>
          <a:ext cx="1424615" cy="902438"/>
        </a:xfrm>
        <a:prstGeom prst="rect">
          <a:avLst/>
        </a:prstGeom>
      </xdr:spPr>
    </xdr:pic>
    <xdr:clientData/>
  </xdr:twoCellAnchor>
  <xdr:twoCellAnchor editAs="oneCell">
    <xdr:from>
      <xdr:col>11</xdr:col>
      <xdr:colOff>512500</xdr:colOff>
      <xdr:row>179</xdr:row>
      <xdr:rowOff>152399</xdr:rowOff>
    </xdr:from>
    <xdr:to>
      <xdr:col>13</xdr:col>
      <xdr:colOff>312249</xdr:colOff>
      <xdr:row>182</xdr:row>
      <xdr:rowOff>10592</xdr:rowOff>
    </xdr:to>
    <xdr:pic>
      <xdr:nvPicPr>
        <xdr:cNvPr id="37" name="Image 36" descr="Une image contenant Graphique, conception&#10;&#10;Description générée automatiquement">
          <a:extLst>
            <a:ext uri="{FF2B5EF4-FFF2-40B4-BE49-F238E27FC236}">
              <a16:creationId xmlns:a16="http://schemas.microsoft.com/office/drawing/2014/main" id="{C6A1F793-E292-41F5-FFDA-18383F6DD75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4494712" y="41122111"/>
          <a:ext cx="2214458" cy="734248"/>
        </a:xfrm>
        <a:prstGeom prst="rect">
          <a:avLst/>
        </a:prstGeom>
      </xdr:spPr>
    </xdr:pic>
    <xdr:clientData/>
  </xdr:twoCellAnchor>
  <xdr:twoCellAnchor editAs="oneCell">
    <xdr:from>
      <xdr:col>11</xdr:col>
      <xdr:colOff>903513</xdr:colOff>
      <xdr:row>170</xdr:row>
      <xdr:rowOff>15387</xdr:rowOff>
    </xdr:from>
    <xdr:to>
      <xdr:col>13</xdr:col>
      <xdr:colOff>484143</xdr:colOff>
      <xdr:row>173</xdr:row>
      <xdr:rowOff>36562</xdr:rowOff>
    </xdr:to>
    <xdr:pic>
      <xdr:nvPicPr>
        <xdr:cNvPr id="42" name="Image 41">
          <a:extLst>
            <a:ext uri="{FF2B5EF4-FFF2-40B4-BE49-F238E27FC236}">
              <a16:creationId xmlns:a16="http://schemas.microsoft.com/office/drawing/2014/main" id="{E8CD5F02-DC67-D4E1-0A28-7ACBBCEACD04}"/>
            </a:ext>
          </a:extLst>
        </xdr:cNvPr>
        <xdr:cNvPicPr>
          <a:picLocks noChangeAspect="1"/>
        </xdr:cNvPicPr>
      </xdr:nvPicPr>
      <xdr:blipFill rotWithShape="1">
        <a:blip xmlns:r="http://schemas.openxmlformats.org/officeDocument/2006/relationships" r:embed="rId9" cstate="hqprint">
          <a:extLst>
            <a:ext uri="{28A0092B-C50C-407E-A947-70E740481C1C}">
              <a14:useLocalDpi xmlns:a14="http://schemas.microsoft.com/office/drawing/2010/main"/>
            </a:ext>
          </a:extLst>
        </a:blip>
        <a:srcRect/>
        <a:stretch/>
      </xdr:blipFill>
      <xdr:spPr>
        <a:xfrm>
          <a:off x="14885725" y="39006829"/>
          <a:ext cx="1995339" cy="900406"/>
        </a:xfrm>
        <a:prstGeom prst="rect">
          <a:avLst/>
        </a:prstGeom>
      </xdr:spPr>
    </xdr:pic>
    <xdr:clientData/>
  </xdr:twoCellAnchor>
  <xdr:twoCellAnchor editAs="oneCell">
    <xdr:from>
      <xdr:col>9</xdr:col>
      <xdr:colOff>722464</xdr:colOff>
      <xdr:row>39</xdr:row>
      <xdr:rowOff>360177</xdr:rowOff>
    </xdr:from>
    <xdr:to>
      <xdr:col>9</xdr:col>
      <xdr:colOff>1066376</xdr:colOff>
      <xdr:row>41</xdr:row>
      <xdr:rowOff>17277</xdr:rowOff>
    </xdr:to>
    <xdr:pic>
      <xdr:nvPicPr>
        <xdr:cNvPr id="47" name="Graphique 46" descr="Flèche haut avec un remplissage uni">
          <a:extLst>
            <a:ext uri="{FF2B5EF4-FFF2-40B4-BE49-F238E27FC236}">
              <a16:creationId xmlns:a16="http://schemas.microsoft.com/office/drawing/2014/main" id="{2DD7AD02-DC83-3E4C-8F23-D9F12B6380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5400000">
          <a:off x="8965270" y="8690871"/>
          <a:ext cx="393700" cy="343912"/>
        </a:xfrm>
        <a:prstGeom prst="rect">
          <a:avLst/>
        </a:prstGeom>
      </xdr:spPr>
    </xdr:pic>
    <xdr:clientData/>
  </xdr:twoCellAnchor>
  <xdr:twoCellAnchor editAs="oneCell">
    <xdr:from>
      <xdr:col>9</xdr:col>
      <xdr:colOff>722464</xdr:colOff>
      <xdr:row>49</xdr:row>
      <xdr:rowOff>347477</xdr:rowOff>
    </xdr:from>
    <xdr:to>
      <xdr:col>9</xdr:col>
      <xdr:colOff>1066376</xdr:colOff>
      <xdr:row>51</xdr:row>
      <xdr:rowOff>12514</xdr:rowOff>
    </xdr:to>
    <xdr:pic>
      <xdr:nvPicPr>
        <xdr:cNvPr id="48" name="Graphique 47" descr="Flèche haut avec un remplissage uni">
          <a:extLst>
            <a:ext uri="{FF2B5EF4-FFF2-40B4-BE49-F238E27FC236}">
              <a16:creationId xmlns:a16="http://schemas.microsoft.com/office/drawing/2014/main" id="{9572EA68-3898-B945-81E9-FCEB5CD150E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5400000">
          <a:off x="8965270" y="10887971"/>
          <a:ext cx="393700" cy="343912"/>
        </a:xfrm>
        <a:prstGeom prst="rect">
          <a:avLst/>
        </a:prstGeom>
      </xdr:spPr>
    </xdr:pic>
    <xdr:clientData/>
  </xdr:twoCellAnchor>
  <xdr:twoCellAnchor editAs="oneCell">
    <xdr:from>
      <xdr:col>9</xdr:col>
      <xdr:colOff>713393</xdr:colOff>
      <xdr:row>71</xdr:row>
      <xdr:rowOff>20906</xdr:rowOff>
    </xdr:from>
    <xdr:to>
      <xdr:col>9</xdr:col>
      <xdr:colOff>1054130</xdr:colOff>
      <xdr:row>72</xdr:row>
      <xdr:rowOff>59007</xdr:rowOff>
    </xdr:to>
    <xdr:pic>
      <xdr:nvPicPr>
        <xdr:cNvPr id="52" name="Graphique 51" descr="Flèche haut avec un remplissage uni">
          <a:extLst>
            <a:ext uri="{FF2B5EF4-FFF2-40B4-BE49-F238E27FC236}">
              <a16:creationId xmlns:a16="http://schemas.microsoft.com/office/drawing/2014/main" id="{0CE1A5E0-0A8E-0B26-41D8-2F0AA5FCFA4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3537143">
          <a:off x="11666339" y="16020183"/>
          <a:ext cx="390878" cy="343912"/>
        </a:xfrm>
        <a:prstGeom prst="rect">
          <a:avLst/>
        </a:prstGeom>
      </xdr:spPr>
    </xdr:pic>
    <xdr:clientData/>
  </xdr:twoCellAnchor>
  <xdr:twoCellAnchor editAs="oneCell">
    <xdr:from>
      <xdr:col>9</xdr:col>
      <xdr:colOff>722464</xdr:colOff>
      <xdr:row>81</xdr:row>
      <xdr:rowOff>68077</xdr:rowOff>
    </xdr:from>
    <xdr:to>
      <xdr:col>9</xdr:col>
      <xdr:colOff>1066376</xdr:colOff>
      <xdr:row>81</xdr:row>
      <xdr:rowOff>469714</xdr:rowOff>
    </xdr:to>
    <xdr:pic>
      <xdr:nvPicPr>
        <xdr:cNvPr id="55" name="Graphique 54" descr="Flèche haut avec un remplissage uni">
          <a:extLst>
            <a:ext uri="{FF2B5EF4-FFF2-40B4-BE49-F238E27FC236}">
              <a16:creationId xmlns:a16="http://schemas.microsoft.com/office/drawing/2014/main" id="{5D6C087C-DCD9-7F8C-9C03-9CB49BBDAAF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5400000">
          <a:off x="8965270" y="18685771"/>
          <a:ext cx="393700" cy="343912"/>
        </a:xfrm>
        <a:prstGeom prst="rect">
          <a:avLst/>
        </a:prstGeom>
      </xdr:spPr>
    </xdr:pic>
    <xdr:clientData/>
  </xdr:twoCellAnchor>
  <xdr:twoCellAnchor editAs="oneCell">
    <xdr:from>
      <xdr:col>9</xdr:col>
      <xdr:colOff>812800</xdr:colOff>
      <xdr:row>108</xdr:row>
      <xdr:rowOff>2540</xdr:rowOff>
    </xdr:from>
    <xdr:to>
      <xdr:col>9</xdr:col>
      <xdr:colOff>1161474</xdr:colOff>
      <xdr:row>108</xdr:row>
      <xdr:rowOff>401320</xdr:rowOff>
    </xdr:to>
    <xdr:pic>
      <xdr:nvPicPr>
        <xdr:cNvPr id="57" name="Graphique 56" descr="Flèche haut avec un remplissage uni">
          <a:extLst>
            <a:ext uri="{FF2B5EF4-FFF2-40B4-BE49-F238E27FC236}">
              <a16:creationId xmlns:a16="http://schemas.microsoft.com/office/drawing/2014/main" id="{93D11A53-F99B-4B40-A87B-2F83890B6C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5400000">
          <a:off x="9040366" y="24396194"/>
          <a:ext cx="393700" cy="343912"/>
        </a:xfrm>
        <a:prstGeom prst="rect">
          <a:avLst/>
        </a:prstGeom>
      </xdr:spPr>
    </xdr:pic>
    <xdr:clientData/>
  </xdr:twoCellAnchor>
  <xdr:twoCellAnchor editAs="oneCell">
    <xdr:from>
      <xdr:col>11</xdr:col>
      <xdr:colOff>1044087</xdr:colOff>
      <xdr:row>136</xdr:row>
      <xdr:rowOff>94274</xdr:rowOff>
    </xdr:from>
    <xdr:to>
      <xdr:col>13</xdr:col>
      <xdr:colOff>646357</xdr:colOff>
      <xdr:row>138</xdr:row>
      <xdr:rowOff>162535</xdr:rowOff>
    </xdr:to>
    <xdr:pic>
      <xdr:nvPicPr>
        <xdr:cNvPr id="60" name="Image 59">
          <a:extLst>
            <a:ext uri="{FF2B5EF4-FFF2-40B4-BE49-F238E27FC236}">
              <a16:creationId xmlns:a16="http://schemas.microsoft.com/office/drawing/2014/main" id="{369E527E-FA15-5B2C-2A17-48B87F75368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5026299" y="32247255"/>
          <a:ext cx="2020154" cy="1139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765347</xdr:colOff>
      <xdr:row>162</xdr:row>
      <xdr:rowOff>53204</xdr:rowOff>
    </xdr:from>
    <xdr:to>
      <xdr:col>9</xdr:col>
      <xdr:colOff>1112434</xdr:colOff>
      <xdr:row>163</xdr:row>
      <xdr:rowOff>75300</xdr:rowOff>
    </xdr:to>
    <xdr:pic>
      <xdr:nvPicPr>
        <xdr:cNvPr id="61" name="Graphique 60" descr="Flèche haut avec un remplissage uni">
          <a:extLst>
            <a:ext uri="{FF2B5EF4-FFF2-40B4-BE49-F238E27FC236}">
              <a16:creationId xmlns:a16="http://schemas.microsoft.com/office/drawing/2014/main" id="{E1118A70-94E8-5146-9C2C-FC3C54F9508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rot="5400000">
          <a:off x="11757724" y="36170962"/>
          <a:ext cx="369629" cy="343912"/>
        </a:xfrm>
        <a:prstGeom prst="rect">
          <a:avLst/>
        </a:prstGeom>
      </xdr:spPr>
    </xdr:pic>
    <xdr:clientData/>
  </xdr:twoCellAnchor>
  <xdr:twoCellAnchor editAs="oneCell">
    <xdr:from>
      <xdr:col>9</xdr:col>
      <xdr:colOff>707950</xdr:colOff>
      <xdr:row>70</xdr:row>
      <xdr:rowOff>10016</xdr:rowOff>
    </xdr:from>
    <xdr:to>
      <xdr:col>9</xdr:col>
      <xdr:colOff>1059799</xdr:colOff>
      <xdr:row>71</xdr:row>
      <xdr:rowOff>44941</xdr:rowOff>
    </xdr:to>
    <xdr:pic>
      <xdr:nvPicPr>
        <xdr:cNvPr id="5" name="Graphique 4" descr="Flèche haut avec un remplissage uni">
          <a:extLst>
            <a:ext uri="{FF2B5EF4-FFF2-40B4-BE49-F238E27FC236}">
              <a16:creationId xmlns:a16="http://schemas.microsoft.com/office/drawing/2014/main" id="{FFF037D0-AD43-4CAD-93F3-04B4E69F21F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3537143">
          <a:off x="11663277" y="15654134"/>
          <a:ext cx="390878" cy="348674"/>
        </a:xfrm>
        <a:prstGeom prst="rect">
          <a:avLst/>
        </a:prstGeom>
      </xdr:spPr>
    </xdr:pic>
    <xdr:clientData/>
  </xdr:twoCellAnchor>
  <xdr:twoCellAnchor editAs="oneCell">
    <xdr:from>
      <xdr:col>9</xdr:col>
      <xdr:colOff>707950</xdr:colOff>
      <xdr:row>71</xdr:row>
      <xdr:rowOff>336591</xdr:rowOff>
    </xdr:from>
    <xdr:to>
      <xdr:col>9</xdr:col>
      <xdr:colOff>1059799</xdr:colOff>
      <xdr:row>73</xdr:row>
      <xdr:rowOff>20906</xdr:rowOff>
    </xdr:to>
    <xdr:pic>
      <xdr:nvPicPr>
        <xdr:cNvPr id="7" name="Graphique 6" descr="Flèche haut avec un remplissage uni">
          <a:extLst>
            <a:ext uri="{FF2B5EF4-FFF2-40B4-BE49-F238E27FC236}">
              <a16:creationId xmlns:a16="http://schemas.microsoft.com/office/drawing/2014/main" id="{1F65D1FF-EF2B-47F9-83D2-16469CE6EEA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3537143">
          <a:off x="11663781" y="16332983"/>
          <a:ext cx="389870" cy="348674"/>
        </a:xfrm>
        <a:prstGeom prst="rect">
          <a:avLst/>
        </a:prstGeom>
      </xdr:spPr>
    </xdr:pic>
    <xdr:clientData/>
  </xdr:twoCellAnchor>
  <xdr:twoCellAnchor editAs="oneCell">
    <xdr:from>
      <xdr:col>9</xdr:col>
      <xdr:colOff>444506</xdr:colOff>
      <xdr:row>137</xdr:row>
      <xdr:rowOff>698500</xdr:rowOff>
    </xdr:from>
    <xdr:to>
      <xdr:col>9</xdr:col>
      <xdr:colOff>791593</xdr:colOff>
      <xdr:row>139</xdr:row>
      <xdr:rowOff>26627</xdr:rowOff>
    </xdr:to>
    <xdr:pic>
      <xdr:nvPicPr>
        <xdr:cNvPr id="15" name="Graphique 14" descr="Flèche haut avec un remplissage uni">
          <a:extLst>
            <a:ext uri="{FF2B5EF4-FFF2-40B4-BE49-F238E27FC236}">
              <a16:creationId xmlns:a16="http://schemas.microsoft.com/office/drawing/2014/main" id="{9A8F5BD6-FD55-46B5-9D73-6A7A8697E45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8704728" y="31998778"/>
          <a:ext cx="387895" cy="343912"/>
        </a:xfrm>
        <a:prstGeom prst="rect">
          <a:avLst/>
        </a:prstGeom>
      </xdr:spPr>
    </xdr:pic>
    <xdr:clientData/>
  </xdr:twoCellAnchor>
  <xdr:twoCellAnchor editAs="oneCell">
    <xdr:from>
      <xdr:col>9</xdr:col>
      <xdr:colOff>838200</xdr:colOff>
      <xdr:row>89</xdr:row>
      <xdr:rowOff>139700</xdr:rowOff>
    </xdr:from>
    <xdr:to>
      <xdr:col>9</xdr:col>
      <xdr:colOff>1182112</xdr:colOff>
      <xdr:row>90</xdr:row>
      <xdr:rowOff>36740</xdr:rowOff>
    </xdr:to>
    <xdr:pic>
      <xdr:nvPicPr>
        <xdr:cNvPr id="58" name="Graphique 57" descr="Flèche haut avec un remplissage uni">
          <a:extLst>
            <a:ext uri="{FF2B5EF4-FFF2-40B4-BE49-F238E27FC236}">
              <a16:creationId xmlns:a16="http://schemas.microsoft.com/office/drawing/2014/main" id="{726F8634-CE1D-494B-98C5-7CCE1F94505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 uri="{96DAC541-7B7A-43D3-8B79-37D633B846F1}">
              <asvg:svgBlip xmlns:asvg="http://schemas.microsoft.com/office/drawing/2016/SVG/main" r:embed="rId15"/>
            </a:ext>
          </a:extLst>
        </a:blip>
        <a:stretch>
          <a:fillRect/>
        </a:stretch>
      </xdr:blipFill>
      <xdr:spPr>
        <a:xfrm rot="6809507">
          <a:off x="11809439" y="20420758"/>
          <a:ext cx="411905" cy="343912"/>
        </a:xfrm>
        <a:prstGeom prst="rect">
          <a:avLst/>
        </a:prstGeom>
      </xdr:spPr>
    </xdr:pic>
    <xdr:clientData/>
  </xdr:twoCellAnchor>
  <xdr:twoCellAnchor>
    <xdr:from>
      <xdr:col>13</xdr:col>
      <xdr:colOff>495300</xdr:colOff>
      <xdr:row>5</xdr:row>
      <xdr:rowOff>44783</xdr:rowOff>
    </xdr:from>
    <xdr:to>
      <xdr:col>13</xdr:col>
      <xdr:colOff>1511300</xdr:colOff>
      <xdr:row>7</xdr:row>
      <xdr:rowOff>95583</xdr:rowOff>
    </xdr:to>
    <xdr:sp macro="" textlink="">
      <xdr:nvSpPr>
        <xdr:cNvPr id="112" name="Rectangle 254">
          <a:hlinkClick xmlns:r="http://schemas.openxmlformats.org/officeDocument/2006/relationships" r:id="rId16"/>
          <a:extLst>
            <a:ext uri="{FF2B5EF4-FFF2-40B4-BE49-F238E27FC236}">
              <a16:creationId xmlns:a16="http://schemas.microsoft.com/office/drawing/2014/main" id="{0DFED19F-9856-1441-8799-9D2F1D53D5CD}"/>
            </a:ext>
          </a:extLst>
        </xdr:cNvPr>
        <xdr:cNvSpPr/>
      </xdr:nvSpPr>
      <xdr:spPr>
        <a:xfrm>
          <a:off x="16840200" y="9337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9</xdr:col>
      <xdr:colOff>412192</xdr:colOff>
      <xdr:row>137</xdr:row>
      <xdr:rowOff>55702</xdr:rowOff>
    </xdr:from>
    <xdr:to>
      <xdr:col>9</xdr:col>
      <xdr:colOff>752929</xdr:colOff>
      <xdr:row>137</xdr:row>
      <xdr:rowOff>599185</xdr:rowOff>
    </xdr:to>
    <xdr:pic>
      <xdr:nvPicPr>
        <xdr:cNvPr id="12" name="Graphique 11" descr="Flèche haut avec un remplissage uni">
          <a:extLst>
            <a:ext uri="{FF2B5EF4-FFF2-40B4-BE49-F238E27FC236}">
              <a16:creationId xmlns:a16="http://schemas.microsoft.com/office/drawing/2014/main" id="{6A670388-30D1-4FFD-A192-7452F01836A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 uri="{96DAC541-7B7A-43D3-8B79-37D633B846F1}">
              <asvg:svgBlip xmlns:asvg="http://schemas.microsoft.com/office/drawing/2016/SVG/main" r:embed="rId15"/>
            </a:ext>
          </a:extLst>
        </a:blip>
        <a:stretch>
          <a:fillRect/>
        </a:stretch>
      </xdr:blipFill>
      <xdr:spPr>
        <a:xfrm rot="4207655">
          <a:off x="11295205" y="31561724"/>
          <a:ext cx="546658" cy="343912"/>
        </a:xfrm>
        <a:prstGeom prst="rect">
          <a:avLst/>
        </a:prstGeom>
      </xdr:spPr>
    </xdr:pic>
    <xdr:clientData/>
  </xdr:twoCellAnchor>
  <xdr:twoCellAnchor editAs="oneCell">
    <xdr:from>
      <xdr:col>9</xdr:col>
      <xdr:colOff>751120</xdr:colOff>
      <xdr:row>118</xdr:row>
      <xdr:rowOff>331561</xdr:rowOff>
    </xdr:from>
    <xdr:to>
      <xdr:col>9</xdr:col>
      <xdr:colOff>1098207</xdr:colOff>
      <xdr:row>120</xdr:row>
      <xdr:rowOff>31161</xdr:rowOff>
    </xdr:to>
    <xdr:pic>
      <xdr:nvPicPr>
        <xdr:cNvPr id="14" name="Graphique 13" descr="Flèche haut avec un remplissage uni">
          <a:extLst>
            <a:ext uri="{FF2B5EF4-FFF2-40B4-BE49-F238E27FC236}">
              <a16:creationId xmlns:a16="http://schemas.microsoft.com/office/drawing/2014/main" id="{E0AF8B2A-F0D8-4AE7-AE8A-7ED8A573C8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704763" y="27985918"/>
          <a:ext cx="404451" cy="340737"/>
        </a:xfrm>
        <a:prstGeom prst="rect">
          <a:avLst/>
        </a:prstGeom>
      </xdr:spPr>
    </xdr:pic>
    <xdr:clientData/>
  </xdr:twoCellAnchor>
  <xdr:twoCellAnchor editAs="oneCell">
    <xdr:from>
      <xdr:col>9</xdr:col>
      <xdr:colOff>736600</xdr:colOff>
      <xdr:row>128</xdr:row>
      <xdr:rowOff>88900</xdr:rowOff>
    </xdr:from>
    <xdr:to>
      <xdr:col>9</xdr:col>
      <xdr:colOff>1077337</xdr:colOff>
      <xdr:row>128</xdr:row>
      <xdr:rowOff>487001</xdr:rowOff>
    </xdr:to>
    <xdr:pic>
      <xdr:nvPicPr>
        <xdr:cNvPr id="17" name="Graphique 16" descr="Flèche haut avec un remplissage uni">
          <a:extLst>
            <a:ext uri="{FF2B5EF4-FFF2-40B4-BE49-F238E27FC236}">
              <a16:creationId xmlns:a16="http://schemas.microsoft.com/office/drawing/2014/main" id="{5DEE1D59-62ED-4DEA-BBE9-B3F1E8F6F08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693418" y="30292782"/>
          <a:ext cx="398101" cy="340737"/>
        </a:xfrm>
        <a:prstGeom prst="rect">
          <a:avLst/>
        </a:prstGeom>
      </xdr:spPr>
    </xdr:pic>
    <xdr:clientData/>
  </xdr:twoCellAnchor>
  <xdr:twoCellAnchor editAs="oneCell">
    <xdr:from>
      <xdr:col>9</xdr:col>
      <xdr:colOff>741595</xdr:colOff>
      <xdr:row>119</xdr:row>
      <xdr:rowOff>334736</xdr:rowOff>
    </xdr:from>
    <xdr:to>
      <xdr:col>9</xdr:col>
      <xdr:colOff>1085507</xdr:colOff>
      <xdr:row>121</xdr:row>
      <xdr:rowOff>31161</xdr:rowOff>
    </xdr:to>
    <xdr:pic>
      <xdr:nvPicPr>
        <xdr:cNvPr id="18" name="Graphique 17" descr="Flèche haut avec un remplissage uni">
          <a:extLst>
            <a:ext uri="{FF2B5EF4-FFF2-40B4-BE49-F238E27FC236}">
              <a16:creationId xmlns:a16="http://schemas.microsoft.com/office/drawing/2014/main" id="{E00DF2D3-25A3-41DD-B6B3-B09EB8A6BA1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695238" y="28344693"/>
          <a:ext cx="407626" cy="343912"/>
        </a:xfrm>
        <a:prstGeom prst="rect">
          <a:avLst/>
        </a:prstGeom>
      </xdr:spPr>
    </xdr:pic>
    <xdr:clientData/>
  </xdr:twoCellAnchor>
  <xdr:twoCellAnchor editAs="oneCell">
    <xdr:from>
      <xdr:col>11</xdr:col>
      <xdr:colOff>435093</xdr:colOff>
      <xdr:row>20</xdr:row>
      <xdr:rowOff>141112</xdr:rowOff>
    </xdr:from>
    <xdr:to>
      <xdr:col>13</xdr:col>
      <xdr:colOff>635000</xdr:colOff>
      <xdr:row>25</xdr:row>
      <xdr:rowOff>1</xdr:rowOff>
    </xdr:to>
    <xdr:pic>
      <xdr:nvPicPr>
        <xdr:cNvPr id="4" name="Image 3">
          <a:extLst>
            <a:ext uri="{FF2B5EF4-FFF2-40B4-BE49-F238E27FC236}">
              <a16:creationId xmlns:a16="http://schemas.microsoft.com/office/drawing/2014/main" id="{4F311893-9442-A058-C7A5-097229BB32BB}"/>
            </a:ext>
          </a:extLst>
        </xdr:cNvPr>
        <xdr:cNvPicPr>
          <a:picLocks noChangeAspect="1"/>
        </xdr:cNvPicPr>
      </xdr:nvPicPr>
      <xdr:blipFill rotWithShape="1">
        <a:blip xmlns:r="http://schemas.openxmlformats.org/officeDocument/2006/relationships" r:embed="rId17"/>
        <a:srcRect l="9249" t="16375" r="11423" b="18756"/>
        <a:stretch>
          <a:fillRect/>
        </a:stretch>
      </xdr:blipFill>
      <xdr:spPr>
        <a:xfrm>
          <a:off x="14393334" y="4056945"/>
          <a:ext cx="2622314" cy="1211204"/>
        </a:xfrm>
        <a:prstGeom prst="rect">
          <a:avLst/>
        </a:prstGeom>
      </xdr:spPr>
    </xdr:pic>
    <xdr:clientData/>
  </xdr:twoCellAnchor>
  <xdr:twoCellAnchor editAs="oneCell">
    <xdr:from>
      <xdr:col>11</xdr:col>
      <xdr:colOff>920254</xdr:colOff>
      <xdr:row>27</xdr:row>
      <xdr:rowOff>115478</xdr:rowOff>
    </xdr:from>
    <xdr:to>
      <xdr:col>13</xdr:col>
      <xdr:colOff>142452</xdr:colOff>
      <xdr:row>34</xdr:row>
      <xdr:rowOff>47154</xdr:rowOff>
    </xdr:to>
    <xdr:pic>
      <xdr:nvPicPr>
        <xdr:cNvPr id="8" name="Image 7">
          <a:extLst>
            <a:ext uri="{FF2B5EF4-FFF2-40B4-BE49-F238E27FC236}">
              <a16:creationId xmlns:a16="http://schemas.microsoft.com/office/drawing/2014/main" id="{9DD886F2-E331-8DCA-FB69-7C0C38AE7692}"/>
            </a:ext>
          </a:extLst>
        </xdr:cNvPr>
        <xdr:cNvPicPr>
          <a:picLocks noChangeAspect="1"/>
        </xdr:cNvPicPr>
      </xdr:nvPicPr>
      <xdr:blipFill>
        <a:blip xmlns:r="http://schemas.openxmlformats.org/officeDocument/2006/relationships" r:embed="rId18"/>
        <a:stretch>
          <a:fillRect/>
        </a:stretch>
      </xdr:blipFill>
      <xdr:spPr>
        <a:xfrm>
          <a:off x="14902466" y="5757209"/>
          <a:ext cx="1636907" cy="1583408"/>
        </a:xfrm>
        <a:prstGeom prst="rect">
          <a:avLst/>
        </a:prstGeom>
      </xdr:spPr>
    </xdr:pic>
    <xdr:clientData/>
  </xdr:twoCellAnchor>
  <xdr:twoCellAnchor editAs="oneCell">
    <xdr:from>
      <xdr:col>11</xdr:col>
      <xdr:colOff>481733</xdr:colOff>
      <xdr:row>47</xdr:row>
      <xdr:rowOff>88882</xdr:rowOff>
    </xdr:from>
    <xdr:to>
      <xdr:col>13</xdr:col>
      <xdr:colOff>483712</xdr:colOff>
      <xdr:row>52</xdr:row>
      <xdr:rowOff>151911</xdr:rowOff>
    </xdr:to>
    <xdr:pic>
      <xdr:nvPicPr>
        <xdr:cNvPr id="11" name="Image 10">
          <a:extLst>
            <a:ext uri="{FF2B5EF4-FFF2-40B4-BE49-F238E27FC236}">
              <a16:creationId xmlns:a16="http://schemas.microsoft.com/office/drawing/2014/main" id="{3DA82673-2656-F4A6-B8D6-DA797A154A61}"/>
            </a:ext>
          </a:extLst>
        </xdr:cNvPr>
        <xdr:cNvPicPr>
          <a:picLocks noChangeAspect="1"/>
        </xdr:cNvPicPr>
      </xdr:nvPicPr>
      <xdr:blipFill>
        <a:blip xmlns:r="http://schemas.openxmlformats.org/officeDocument/2006/relationships" r:embed="rId19"/>
        <a:stretch>
          <a:fillRect/>
        </a:stretch>
      </xdr:blipFill>
      <xdr:spPr>
        <a:xfrm>
          <a:off x="14463945" y="10114555"/>
          <a:ext cx="2423038" cy="1284183"/>
        </a:xfrm>
        <a:prstGeom prst="rect">
          <a:avLst/>
        </a:prstGeom>
      </xdr:spPr>
    </xdr:pic>
    <xdr:clientData/>
  </xdr:twoCellAnchor>
  <xdr:twoCellAnchor editAs="oneCell">
    <xdr:from>
      <xdr:col>11</xdr:col>
      <xdr:colOff>610577</xdr:colOff>
      <xdr:row>95</xdr:row>
      <xdr:rowOff>64232</xdr:rowOff>
    </xdr:from>
    <xdr:to>
      <xdr:col>13</xdr:col>
      <xdr:colOff>457713</xdr:colOff>
      <xdr:row>100</xdr:row>
      <xdr:rowOff>67934</xdr:rowOff>
    </xdr:to>
    <xdr:pic>
      <xdr:nvPicPr>
        <xdr:cNvPr id="20" name="Image 19">
          <a:extLst>
            <a:ext uri="{FF2B5EF4-FFF2-40B4-BE49-F238E27FC236}">
              <a16:creationId xmlns:a16="http://schemas.microsoft.com/office/drawing/2014/main" id="{538E2E29-189E-15D3-A2C8-FA8AEFDE07AF}"/>
            </a:ext>
          </a:extLst>
        </xdr:cNvPr>
        <xdr:cNvPicPr>
          <a:picLocks noChangeAspect="1"/>
        </xdr:cNvPicPr>
      </xdr:nvPicPr>
      <xdr:blipFill>
        <a:blip xmlns:r="http://schemas.openxmlformats.org/officeDocument/2006/relationships" r:embed="rId20"/>
        <a:stretch>
          <a:fillRect/>
        </a:stretch>
      </xdr:blipFill>
      <xdr:spPr>
        <a:xfrm>
          <a:off x="14592789" y="22606732"/>
          <a:ext cx="2265020" cy="1228031"/>
        </a:xfrm>
        <a:prstGeom prst="rect">
          <a:avLst/>
        </a:prstGeom>
      </xdr:spPr>
    </xdr:pic>
    <xdr:clientData/>
  </xdr:twoCellAnchor>
  <xdr:twoCellAnchor editAs="oneCell">
    <xdr:from>
      <xdr:col>11</xdr:col>
      <xdr:colOff>1011757</xdr:colOff>
      <xdr:row>105</xdr:row>
      <xdr:rowOff>80616</xdr:rowOff>
    </xdr:from>
    <xdr:to>
      <xdr:col>13</xdr:col>
      <xdr:colOff>1508</xdr:colOff>
      <xdr:row>108</xdr:row>
      <xdr:rowOff>502014</xdr:rowOff>
    </xdr:to>
    <xdr:pic>
      <xdr:nvPicPr>
        <xdr:cNvPr id="21" name="Image 20">
          <a:extLst>
            <a:ext uri="{FF2B5EF4-FFF2-40B4-BE49-F238E27FC236}">
              <a16:creationId xmlns:a16="http://schemas.microsoft.com/office/drawing/2014/main" id="{52598001-588A-B8E7-57EA-21890612D90E}"/>
            </a:ext>
          </a:extLst>
        </xdr:cNvPr>
        <xdr:cNvPicPr>
          <a:picLocks noChangeAspect="1"/>
        </xdr:cNvPicPr>
      </xdr:nvPicPr>
      <xdr:blipFill>
        <a:blip xmlns:r="http://schemas.openxmlformats.org/officeDocument/2006/relationships" r:embed="rId21"/>
        <a:stretch>
          <a:fillRect/>
        </a:stretch>
      </xdr:blipFill>
      <xdr:spPr>
        <a:xfrm>
          <a:off x="14993969" y="24772347"/>
          <a:ext cx="1407635" cy="1297454"/>
        </a:xfrm>
        <a:prstGeom prst="rect">
          <a:avLst/>
        </a:prstGeom>
      </xdr:spPr>
    </xdr:pic>
    <xdr:clientData/>
  </xdr:twoCellAnchor>
  <xdr:twoCellAnchor editAs="oneCell">
    <xdr:from>
      <xdr:col>12</xdr:col>
      <xdr:colOff>421336</xdr:colOff>
      <xdr:row>58</xdr:row>
      <xdr:rowOff>104980</xdr:rowOff>
    </xdr:from>
    <xdr:to>
      <xdr:col>13</xdr:col>
      <xdr:colOff>991191</xdr:colOff>
      <xdr:row>61</xdr:row>
      <xdr:rowOff>7974</xdr:rowOff>
    </xdr:to>
    <xdr:pic>
      <xdr:nvPicPr>
        <xdr:cNvPr id="24" name="Image 23">
          <a:extLst>
            <a:ext uri="{FF2B5EF4-FFF2-40B4-BE49-F238E27FC236}">
              <a16:creationId xmlns:a16="http://schemas.microsoft.com/office/drawing/2014/main" id="{A155333D-73EC-6C46-5BA0-DC12742ED510}"/>
            </a:ext>
          </a:extLst>
        </xdr:cNvPr>
        <xdr:cNvPicPr>
          <a:picLocks noChangeAspect="1"/>
        </xdr:cNvPicPr>
      </xdr:nvPicPr>
      <xdr:blipFill>
        <a:blip xmlns:r="http://schemas.openxmlformats.org/officeDocument/2006/relationships" r:embed="rId22"/>
        <a:stretch>
          <a:fillRect/>
        </a:stretch>
      </xdr:blipFill>
      <xdr:spPr>
        <a:xfrm>
          <a:off x="15535813" y="12361957"/>
          <a:ext cx="1780785" cy="1302726"/>
        </a:xfrm>
        <a:prstGeom prst="rect">
          <a:avLst/>
        </a:prstGeom>
      </xdr:spPr>
    </xdr:pic>
    <xdr:clientData/>
  </xdr:twoCellAnchor>
  <xdr:twoCellAnchor editAs="oneCell">
    <xdr:from>
      <xdr:col>1</xdr:col>
      <xdr:colOff>419100</xdr:colOff>
      <xdr:row>189</xdr:row>
      <xdr:rowOff>112712</xdr:rowOff>
    </xdr:from>
    <xdr:to>
      <xdr:col>1</xdr:col>
      <xdr:colOff>1059793</xdr:colOff>
      <xdr:row>189</xdr:row>
      <xdr:rowOff>561974</xdr:rowOff>
    </xdr:to>
    <xdr:pic>
      <xdr:nvPicPr>
        <xdr:cNvPr id="2" name="Image 1">
          <a:extLst>
            <a:ext uri="{FF2B5EF4-FFF2-40B4-BE49-F238E27FC236}">
              <a16:creationId xmlns:a16="http://schemas.microsoft.com/office/drawing/2014/main" id="{FAB06802-A4A2-3648-8295-CE54935167EE}"/>
            </a:ext>
          </a:extLst>
        </xdr:cNvPr>
        <xdr:cNvPicPr>
          <a:picLocks noChangeAspect="1"/>
        </xdr:cNvPicPr>
      </xdr:nvPicPr>
      <xdr:blipFill>
        <a:blip xmlns:r="http://schemas.openxmlformats.org/officeDocument/2006/relationships" r:embed="rId23">
          <a:duotone>
            <a:schemeClr val="accent5">
              <a:shade val="45000"/>
              <a:satMod val="135000"/>
            </a:schemeClr>
            <a:prstClr val="white"/>
          </a:duotone>
          <a:extLst>
            <a:ext uri="{BEBA8EAE-BF5A-486C-A8C5-ECC9F3942E4B}">
              <a14:imgProps xmlns:a14="http://schemas.microsoft.com/office/drawing/2010/main">
                <a14:imgLayer r:embed="rId24">
                  <a14:imgEffect>
                    <a14:colorTemperature colorTemp="4700"/>
                  </a14:imgEffect>
                </a14:imgLayer>
              </a14:imgProps>
            </a:ext>
          </a:extLst>
        </a:blip>
        <a:stretch>
          <a:fillRect/>
        </a:stretch>
      </xdr:blipFill>
      <xdr:spPr>
        <a:xfrm>
          <a:off x="1790700" y="46632812"/>
          <a:ext cx="640693" cy="449262"/>
        </a:xfrm>
        <a:prstGeom prst="rect">
          <a:avLst/>
        </a:prstGeom>
      </xdr:spPr>
    </xdr:pic>
    <xdr:clientData/>
  </xdr:twoCellAnchor>
  <xdr:twoCellAnchor>
    <xdr:from>
      <xdr:col>0</xdr:col>
      <xdr:colOff>76200</xdr:colOff>
      <xdr:row>5</xdr:row>
      <xdr:rowOff>25400</xdr:rowOff>
    </xdr:from>
    <xdr:to>
      <xdr:col>1</xdr:col>
      <xdr:colOff>783758</xdr:colOff>
      <xdr:row>7</xdr:row>
      <xdr:rowOff>132032</xdr:rowOff>
    </xdr:to>
    <xdr:sp macro="" textlink="">
      <xdr:nvSpPr>
        <xdr:cNvPr id="9" name="Rectangle 8">
          <a:hlinkClick xmlns:r="http://schemas.openxmlformats.org/officeDocument/2006/relationships" r:id="rId25"/>
          <a:extLst>
            <a:ext uri="{FF2B5EF4-FFF2-40B4-BE49-F238E27FC236}">
              <a16:creationId xmlns:a16="http://schemas.microsoft.com/office/drawing/2014/main" id="{9F98BCE1-7A53-4215-85C7-70B19EF86641}"/>
            </a:ext>
          </a:extLst>
        </xdr:cNvPr>
        <xdr:cNvSpPr/>
      </xdr:nvSpPr>
      <xdr:spPr>
        <a:xfrm>
          <a:off x="76200" y="9144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876894</xdr:colOff>
      <xdr:row>5</xdr:row>
      <xdr:rowOff>44669</xdr:rowOff>
    </xdr:from>
    <xdr:to>
      <xdr:col>2</xdr:col>
      <xdr:colOff>492510</xdr:colOff>
      <xdr:row>7</xdr:row>
      <xdr:rowOff>133290</xdr:rowOff>
    </xdr:to>
    <xdr:sp macro="" textlink="">
      <xdr:nvSpPr>
        <xdr:cNvPr id="16" name="Rectangle 15">
          <a:hlinkClick xmlns:r="http://schemas.openxmlformats.org/officeDocument/2006/relationships" r:id="rId26"/>
          <a:extLst>
            <a:ext uri="{FF2B5EF4-FFF2-40B4-BE49-F238E27FC236}">
              <a16:creationId xmlns:a16="http://schemas.microsoft.com/office/drawing/2014/main" id="{2761B6AE-53BC-C649-8A51-BE94F829EDCC}"/>
            </a:ext>
          </a:extLst>
        </xdr:cNvPr>
        <xdr:cNvSpPr/>
      </xdr:nvSpPr>
      <xdr:spPr>
        <a:xfrm>
          <a:off x="1067394" y="9336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263236</xdr:colOff>
      <xdr:row>5</xdr:row>
      <xdr:rowOff>64554</xdr:rowOff>
    </xdr:from>
    <xdr:to>
      <xdr:col>3</xdr:col>
      <xdr:colOff>1073774</xdr:colOff>
      <xdr:row>7</xdr:row>
      <xdr:rowOff>145155</xdr:rowOff>
    </xdr:to>
    <xdr:sp macro="" textlink="">
      <xdr:nvSpPr>
        <xdr:cNvPr id="25" name="Rectangle 24">
          <a:hlinkClick xmlns:r="http://schemas.openxmlformats.org/officeDocument/2006/relationships" r:id="rId27"/>
          <a:extLst>
            <a:ext uri="{FF2B5EF4-FFF2-40B4-BE49-F238E27FC236}">
              <a16:creationId xmlns:a16="http://schemas.microsoft.com/office/drawing/2014/main" id="{5F5316AE-790A-3B43-9F26-0638F0ED2A04}"/>
            </a:ext>
          </a:extLst>
        </xdr:cNvPr>
        <xdr:cNvSpPr/>
      </xdr:nvSpPr>
      <xdr:spPr>
        <a:xfrm>
          <a:off x="3069936" y="9535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1251443</xdr:colOff>
      <xdr:row>5</xdr:row>
      <xdr:rowOff>69569</xdr:rowOff>
    </xdr:from>
    <xdr:to>
      <xdr:col>4</xdr:col>
      <xdr:colOff>751371</xdr:colOff>
      <xdr:row>7</xdr:row>
      <xdr:rowOff>137525</xdr:rowOff>
    </xdr:to>
    <xdr:sp macro="" textlink="">
      <xdr:nvSpPr>
        <xdr:cNvPr id="26" name="Rectangle 25">
          <a:hlinkClick xmlns:r="http://schemas.openxmlformats.org/officeDocument/2006/relationships" r:id="rId28"/>
          <a:extLst>
            <a:ext uri="{FF2B5EF4-FFF2-40B4-BE49-F238E27FC236}">
              <a16:creationId xmlns:a16="http://schemas.microsoft.com/office/drawing/2014/main" id="{604F924C-B224-4842-BFA4-87471FA62D2A}"/>
            </a:ext>
          </a:extLst>
        </xdr:cNvPr>
        <xdr:cNvSpPr/>
      </xdr:nvSpPr>
      <xdr:spPr>
        <a:xfrm>
          <a:off x="4058143" y="9585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931461</xdr:colOff>
      <xdr:row>5</xdr:row>
      <xdr:rowOff>77254</xdr:rowOff>
    </xdr:from>
    <xdr:to>
      <xdr:col>5</xdr:col>
      <xdr:colOff>336069</xdr:colOff>
      <xdr:row>7</xdr:row>
      <xdr:rowOff>137692</xdr:rowOff>
    </xdr:to>
    <xdr:sp macro="" textlink="">
      <xdr:nvSpPr>
        <xdr:cNvPr id="27" name="Rectangle 26">
          <a:hlinkClick xmlns:r="http://schemas.openxmlformats.org/officeDocument/2006/relationships" r:id="rId29"/>
          <a:extLst>
            <a:ext uri="{FF2B5EF4-FFF2-40B4-BE49-F238E27FC236}">
              <a16:creationId xmlns:a16="http://schemas.microsoft.com/office/drawing/2014/main" id="{FFB4F3FE-5515-4D45-B35A-364263D7D7DD}"/>
            </a:ext>
          </a:extLst>
        </xdr:cNvPr>
        <xdr:cNvSpPr/>
      </xdr:nvSpPr>
      <xdr:spPr>
        <a:xfrm>
          <a:off x="5097061" y="9662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5</xdr:col>
      <xdr:colOff>495594</xdr:colOff>
      <xdr:row>5</xdr:row>
      <xdr:rowOff>51854</xdr:rowOff>
    </xdr:from>
    <xdr:to>
      <xdr:col>5</xdr:col>
      <xdr:colOff>1354421</xdr:colOff>
      <xdr:row>7</xdr:row>
      <xdr:rowOff>132956</xdr:rowOff>
    </xdr:to>
    <xdr:sp macro="" textlink="">
      <xdr:nvSpPr>
        <xdr:cNvPr id="28" name="Rectangle 27">
          <a:hlinkClick xmlns:r="http://schemas.openxmlformats.org/officeDocument/2006/relationships" r:id="rId30"/>
          <a:extLst>
            <a:ext uri="{FF2B5EF4-FFF2-40B4-BE49-F238E27FC236}">
              <a16:creationId xmlns:a16="http://schemas.microsoft.com/office/drawing/2014/main" id="{1E06F8E2-4343-C746-856A-4F1BA437297E}"/>
            </a:ext>
          </a:extLst>
        </xdr:cNvPr>
        <xdr:cNvSpPr/>
      </xdr:nvSpPr>
      <xdr:spPr>
        <a:xfrm>
          <a:off x="6020094" y="9408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117942</xdr:colOff>
      <xdr:row>5</xdr:row>
      <xdr:rowOff>64554</xdr:rowOff>
    </xdr:from>
    <xdr:to>
      <xdr:col>6</xdr:col>
      <xdr:colOff>988691</xdr:colOff>
      <xdr:row>7</xdr:row>
      <xdr:rowOff>144654</xdr:rowOff>
    </xdr:to>
    <xdr:sp macro="" textlink="">
      <xdr:nvSpPr>
        <xdr:cNvPr id="31" name="Rectangle 30">
          <a:hlinkClick xmlns:r="http://schemas.openxmlformats.org/officeDocument/2006/relationships" r:id="rId31"/>
          <a:extLst>
            <a:ext uri="{FF2B5EF4-FFF2-40B4-BE49-F238E27FC236}">
              <a16:creationId xmlns:a16="http://schemas.microsoft.com/office/drawing/2014/main" id="{A27E5BA8-4874-0747-BFF8-7F2D5BAD2654}"/>
            </a:ext>
          </a:extLst>
        </xdr:cNvPr>
        <xdr:cNvSpPr/>
      </xdr:nvSpPr>
      <xdr:spPr>
        <a:xfrm>
          <a:off x="7001342" y="9535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543310</xdr:colOff>
      <xdr:row>5</xdr:row>
      <xdr:rowOff>62709</xdr:rowOff>
    </xdr:from>
    <xdr:to>
      <xdr:col>3</xdr:col>
      <xdr:colOff>162310</xdr:colOff>
      <xdr:row>7</xdr:row>
      <xdr:rowOff>155230</xdr:rowOff>
    </xdr:to>
    <xdr:sp macro="" textlink="">
      <xdr:nvSpPr>
        <xdr:cNvPr id="32" name="Rectangle 31">
          <a:hlinkClick xmlns:r="http://schemas.openxmlformats.org/officeDocument/2006/relationships" r:id="rId32"/>
          <a:extLst>
            <a:ext uri="{FF2B5EF4-FFF2-40B4-BE49-F238E27FC236}">
              <a16:creationId xmlns:a16="http://schemas.microsoft.com/office/drawing/2014/main" id="{4BF887BB-2A7B-3842-BC32-E2568FAA2ED5}"/>
            </a:ext>
          </a:extLst>
        </xdr:cNvPr>
        <xdr:cNvSpPr/>
      </xdr:nvSpPr>
      <xdr:spPr>
        <a:xfrm>
          <a:off x="1994739" y="894257"/>
          <a:ext cx="979714" cy="42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1090291</xdr:colOff>
      <xdr:row>5</xdr:row>
      <xdr:rowOff>89954</xdr:rowOff>
    </xdr:from>
    <xdr:to>
      <xdr:col>7</xdr:col>
      <xdr:colOff>607544</xdr:colOff>
      <xdr:row>7</xdr:row>
      <xdr:rowOff>150224</xdr:rowOff>
    </xdr:to>
    <xdr:sp macro="" textlink="">
      <xdr:nvSpPr>
        <xdr:cNvPr id="33" name="Rectangle 32">
          <a:hlinkClick xmlns:r="http://schemas.openxmlformats.org/officeDocument/2006/relationships" r:id="rId33"/>
          <a:extLst>
            <a:ext uri="{FF2B5EF4-FFF2-40B4-BE49-F238E27FC236}">
              <a16:creationId xmlns:a16="http://schemas.microsoft.com/office/drawing/2014/main" id="{8CC282B9-B94C-0049-BCD7-7D9087604C5C}"/>
            </a:ext>
          </a:extLst>
        </xdr:cNvPr>
        <xdr:cNvSpPr/>
      </xdr:nvSpPr>
      <xdr:spPr>
        <a:xfrm>
          <a:off x="7973691" y="9789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751802</xdr:colOff>
      <xdr:row>5</xdr:row>
      <xdr:rowOff>92373</xdr:rowOff>
    </xdr:from>
    <xdr:to>
      <xdr:col>8</xdr:col>
      <xdr:colOff>241516</xdr:colOff>
      <xdr:row>7</xdr:row>
      <xdr:rowOff>152643</xdr:rowOff>
    </xdr:to>
    <xdr:sp macro="" textlink="">
      <xdr:nvSpPr>
        <xdr:cNvPr id="35" name="Rectangle 34">
          <a:hlinkClick xmlns:r="http://schemas.openxmlformats.org/officeDocument/2006/relationships" r:id="rId34"/>
          <a:extLst>
            <a:ext uri="{FF2B5EF4-FFF2-40B4-BE49-F238E27FC236}">
              <a16:creationId xmlns:a16="http://schemas.microsoft.com/office/drawing/2014/main" id="{5CB99836-74AA-D446-97DD-B806B847CF45}"/>
            </a:ext>
          </a:extLst>
        </xdr:cNvPr>
        <xdr:cNvSpPr/>
      </xdr:nvSpPr>
      <xdr:spPr>
        <a:xfrm>
          <a:off x="9006802" y="923921"/>
          <a:ext cx="850428" cy="3928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352764</xdr:colOff>
      <xdr:row>5</xdr:row>
      <xdr:rowOff>77254</xdr:rowOff>
    </xdr:from>
    <xdr:to>
      <xdr:col>9</xdr:col>
      <xdr:colOff>61004</xdr:colOff>
      <xdr:row>7</xdr:row>
      <xdr:rowOff>158356</xdr:rowOff>
    </xdr:to>
    <xdr:sp macro="" textlink="">
      <xdr:nvSpPr>
        <xdr:cNvPr id="38" name="Rectangle 37">
          <a:hlinkClick xmlns:r="http://schemas.openxmlformats.org/officeDocument/2006/relationships" r:id="rId35"/>
          <a:extLst>
            <a:ext uri="{FF2B5EF4-FFF2-40B4-BE49-F238E27FC236}">
              <a16:creationId xmlns:a16="http://schemas.microsoft.com/office/drawing/2014/main" id="{E153A9A4-508D-5347-8561-FD6B38224A2F}"/>
            </a:ext>
          </a:extLst>
        </xdr:cNvPr>
        <xdr:cNvSpPr/>
      </xdr:nvSpPr>
      <xdr:spPr>
        <a:xfrm>
          <a:off x="9953964" y="9662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1199577</xdr:colOff>
      <xdr:row>5</xdr:row>
      <xdr:rowOff>89955</xdr:rowOff>
    </xdr:from>
    <xdr:to>
      <xdr:col>10</xdr:col>
      <xdr:colOff>575470</xdr:colOff>
      <xdr:row>7</xdr:row>
      <xdr:rowOff>128985</xdr:rowOff>
    </xdr:to>
    <xdr:sp macro="" textlink="">
      <xdr:nvSpPr>
        <xdr:cNvPr id="39" name="Rectangle 38">
          <a:hlinkClick xmlns:r="http://schemas.openxmlformats.org/officeDocument/2006/relationships" r:id="rId36"/>
          <a:extLst>
            <a:ext uri="{FF2B5EF4-FFF2-40B4-BE49-F238E27FC236}">
              <a16:creationId xmlns:a16="http://schemas.microsoft.com/office/drawing/2014/main" id="{BF4C965F-24C2-9A4A-8300-E2B73F595967}"/>
            </a:ext>
          </a:extLst>
        </xdr:cNvPr>
        <xdr:cNvSpPr/>
      </xdr:nvSpPr>
      <xdr:spPr>
        <a:xfrm>
          <a:off x="12163249" y="933314"/>
          <a:ext cx="735190" cy="376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47864</xdr:colOff>
      <xdr:row>5</xdr:row>
      <xdr:rowOff>89954</xdr:rowOff>
    </xdr:from>
    <xdr:to>
      <xdr:col>11</xdr:col>
      <xdr:colOff>896017</xdr:colOff>
      <xdr:row>7</xdr:row>
      <xdr:rowOff>136689</xdr:rowOff>
    </xdr:to>
    <xdr:sp macro="" textlink="">
      <xdr:nvSpPr>
        <xdr:cNvPr id="40" name="Rectangle 39">
          <a:hlinkClick xmlns:r="http://schemas.openxmlformats.org/officeDocument/2006/relationships" r:id="rId37"/>
          <a:extLst>
            <a:ext uri="{FF2B5EF4-FFF2-40B4-BE49-F238E27FC236}">
              <a16:creationId xmlns:a16="http://schemas.microsoft.com/office/drawing/2014/main" id="{4034C2E7-97E2-F146-88FA-891729614603}"/>
            </a:ext>
          </a:extLst>
        </xdr:cNvPr>
        <xdr:cNvSpPr/>
      </xdr:nvSpPr>
      <xdr:spPr>
        <a:xfrm>
          <a:off x="13954364" y="9789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1000217</xdr:colOff>
      <xdr:row>5</xdr:row>
      <xdr:rowOff>89954</xdr:rowOff>
    </xdr:from>
    <xdr:to>
      <xdr:col>12</xdr:col>
      <xdr:colOff>641557</xdr:colOff>
      <xdr:row>7</xdr:row>
      <xdr:rowOff>145990</xdr:rowOff>
    </xdr:to>
    <xdr:sp macro="" textlink="">
      <xdr:nvSpPr>
        <xdr:cNvPr id="41" name="Rectangle 40">
          <a:hlinkClick xmlns:r="http://schemas.openxmlformats.org/officeDocument/2006/relationships" r:id="rId38"/>
          <a:extLst>
            <a:ext uri="{FF2B5EF4-FFF2-40B4-BE49-F238E27FC236}">
              <a16:creationId xmlns:a16="http://schemas.microsoft.com/office/drawing/2014/main" id="{5976D994-13F7-C64E-B466-C9911D197868}"/>
            </a:ext>
          </a:extLst>
        </xdr:cNvPr>
        <xdr:cNvSpPr/>
      </xdr:nvSpPr>
      <xdr:spPr>
        <a:xfrm>
          <a:off x="14906717" y="9789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470267</xdr:colOff>
      <xdr:row>5</xdr:row>
      <xdr:rowOff>115354</xdr:rowOff>
    </xdr:from>
    <xdr:to>
      <xdr:col>13</xdr:col>
      <xdr:colOff>1371967</xdr:colOff>
      <xdr:row>7</xdr:row>
      <xdr:rowOff>162924</xdr:rowOff>
    </xdr:to>
    <xdr:sp macro="" textlink="">
      <xdr:nvSpPr>
        <xdr:cNvPr id="43" name="Rectangle 42">
          <a:hlinkClick xmlns:r="http://schemas.openxmlformats.org/officeDocument/2006/relationships" r:id="rId16"/>
          <a:extLst>
            <a:ext uri="{FF2B5EF4-FFF2-40B4-BE49-F238E27FC236}">
              <a16:creationId xmlns:a16="http://schemas.microsoft.com/office/drawing/2014/main" id="{DFC3684C-75CC-184B-99E4-5034C0933C3A}"/>
            </a:ext>
          </a:extLst>
        </xdr:cNvPr>
        <xdr:cNvSpPr/>
      </xdr:nvSpPr>
      <xdr:spPr>
        <a:xfrm>
          <a:off x="16789767" y="10043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771471</xdr:colOff>
      <xdr:row>5</xdr:row>
      <xdr:rowOff>89954</xdr:rowOff>
    </xdr:from>
    <xdr:to>
      <xdr:col>13</xdr:col>
      <xdr:colOff>365071</xdr:colOff>
      <xdr:row>7</xdr:row>
      <xdr:rowOff>145990</xdr:rowOff>
    </xdr:to>
    <xdr:sp macro="" textlink="">
      <xdr:nvSpPr>
        <xdr:cNvPr id="44" name="Rectangle 43">
          <a:hlinkClick xmlns:r="http://schemas.openxmlformats.org/officeDocument/2006/relationships" r:id="rId39"/>
          <a:extLst>
            <a:ext uri="{FF2B5EF4-FFF2-40B4-BE49-F238E27FC236}">
              <a16:creationId xmlns:a16="http://schemas.microsoft.com/office/drawing/2014/main" id="{50CF4877-5275-E64C-8DE1-4A4027E4760B}"/>
            </a:ext>
          </a:extLst>
        </xdr:cNvPr>
        <xdr:cNvSpPr/>
      </xdr:nvSpPr>
      <xdr:spPr>
        <a:xfrm>
          <a:off x="15884471" y="9789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200704</xdr:colOff>
      <xdr:row>5</xdr:row>
      <xdr:rowOff>102654</xdr:rowOff>
    </xdr:from>
    <xdr:to>
      <xdr:col>9</xdr:col>
      <xdr:colOff>1114957</xdr:colOff>
      <xdr:row>7</xdr:row>
      <xdr:rowOff>149389</xdr:rowOff>
    </xdr:to>
    <xdr:sp macro="" textlink="">
      <xdr:nvSpPr>
        <xdr:cNvPr id="45" name="Rectangle 44">
          <a:hlinkClick xmlns:r="http://schemas.openxmlformats.org/officeDocument/2006/relationships" r:id="rId40"/>
          <a:extLst>
            <a:ext uri="{FF2B5EF4-FFF2-40B4-BE49-F238E27FC236}">
              <a16:creationId xmlns:a16="http://schemas.microsoft.com/office/drawing/2014/main" id="{FF53A986-64B3-FD45-96C4-3A05228F26BD}"/>
            </a:ext>
          </a:extLst>
        </xdr:cNvPr>
        <xdr:cNvSpPr/>
      </xdr:nvSpPr>
      <xdr:spPr>
        <a:xfrm>
          <a:off x="11160804" y="9916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678729</xdr:colOff>
      <xdr:row>5</xdr:row>
      <xdr:rowOff>77255</xdr:rowOff>
    </xdr:from>
    <xdr:to>
      <xdr:col>10</xdr:col>
      <xdr:colOff>1505064</xdr:colOff>
      <xdr:row>7</xdr:row>
      <xdr:rowOff>133291</xdr:rowOff>
    </xdr:to>
    <xdr:sp macro="" textlink="">
      <xdr:nvSpPr>
        <xdr:cNvPr id="46" name="Rectangle 45">
          <a:hlinkClick xmlns:r="http://schemas.openxmlformats.org/officeDocument/2006/relationships" r:id="rId41"/>
          <a:extLst>
            <a:ext uri="{FF2B5EF4-FFF2-40B4-BE49-F238E27FC236}">
              <a16:creationId xmlns:a16="http://schemas.microsoft.com/office/drawing/2014/main" id="{3D1D677E-0366-1F4E-9A3A-008D9531529F}"/>
            </a:ext>
          </a:extLst>
        </xdr:cNvPr>
        <xdr:cNvSpPr/>
      </xdr:nvSpPr>
      <xdr:spPr>
        <a:xfrm>
          <a:off x="12997729" y="9662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780476</xdr:colOff>
      <xdr:row>7</xdr:row>
      <xdr:rowOff>124992</xdr:rowOff>
    </xdr:from>
    <xdr:to>
      <xdr:col>13</xdr:col>
      <xdr:colOff>374076</xdr:colOff>
      <xdr:row>7</xdr:row>
      <xdr:rowOff>124992</xdr:rowOff>
    </xdr:to>
    <xdr:cxnSp macro="">
      <xdr:nvCxnSpPr>
        <xdr:cNvPr id="51" name="Straight Connector 42">
          <a:extLst>
            <a:ext uri="{FF2B5EF4-FFF2-40B4-BE49-F238E27FC236}">
              <a16:creationId xmlns:a16="http://schemas.microsoft.com/office/drawing/2014/main" id="{3D5C6664-7462-8F4A-BA24-07E28A7C3319}"/>
            </a:ext>
          </a:extLst>
        </xdr:cNvPr>
        <xdr:cNvCxnSpPr/>
      </xdr:nvCxnSpPr>
      <xdr:spPr>
        <a:xfrm>
          <a:off x="15893476" y="1369592"/>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11</xdr:col>
      <xdr:colOff>608814</xdr:colOff>
      <xdr:row>67</xdr:row>
      <xdr:rowOff>58918</xdr:rowOff>
    </xdr:from>
    <xdr:to>
      <xdr:col>13</xdr:col>
      <xdr:colOff>1095550</xdr:colOff>
      <xdr:row>73</xdr:row>
      <xdr:rowOff>105157</xdr:rowOff>
    </xdr:to>
    <xdr:pic>
      <xdr:nvPicPr>
        <xdr:cNvPr id="64" name="Image 63">
          <a:extLst>
            <a:ext uri="{FF2B5EF4-FFF2-40B4-BE49-F238E27FC236}">
              <a16:creationId xmlns:a16="http://schemas.microsoft.com/office/drawing/2014/main" id="{5269033D-503B-3138-1A91-121C959ADEE6}"/>
            </a:ext>
          </a:extLst>
        </xdr:cNvPr>
        <xdr:cNvPicPr>
          <a:picLocks noChangeAspect="1"/>
        </xdr:cNvPicPr>
      </xdr:nvPicPr>
      <xdr:blipFill>
        <a:blip xmlns:r="http://schemas.openxmlformats.org/officeDocument/2006/relationships" r:embed="rId42"/>
        <a:stretch>
          <a:fillRect/>
        </a:stretch>
      </xdr:blipFill>
      <xdr:spPr>
        <a:xfrm>
          <a:off x="14562448" y="14827578"/>
          <a:ext cx="2902355" cy="1794125"/>
        </a:xfrm>
        <a:prstGeom prst="rect">
          <a:avLst/>
        </a:prstGeom>
      </xdr:spPr>
    </xdr:pic>
    <xdr:clientData/>
  </xdr:twoCellAnchor>
  <xdr:twoCellAnchor editAs="oneCell">
    <xdr:from>
      <xdr:col>11</xdr:col>
      <xdr:colOff>828598</xdr:colOff>
      <xdr:row>117</xdr:row>
      <xdr:rowOff>147134</xdr:rowOff>
    </xdr:from>
    <xdr:to>
      <xdr:col>13</xdr:col>
      <xdr:colOff>520996</xdr:colOff>
      <xdr:row>120</xdr:row>
      <xdr:rowOff>126963</xdr:rowOff>
    </xdr:to>
    <xdr:pic>
      <xdr:nvPicPr>
        <xdr:cNvPr id="65" name="Image 64">
          <a:extLst>
            <a:ext uri="{FF2B5EF4-FFF2-40B4-BE49-F238E27FC236}">
              <a16:creationId xmlns:a16="http://schemas.microsoft.com/office/drawing/2014/main" id="{8A2CF046-A4B6-12CE-17AE-CEE75057E2AE}"/>
            </a:ext>
          </a:extLst>
        </xdr:cNvPr>
        <xdr:cNvPicPr>
          <a:picLocks noChangeAspect="1"/>
        </xdr:cNvPicPr>
      </xdr:nvPicPr>
      <xdr:blipFill>
        <a:blip xmlns:r="http://schemas.openxmlformats.org/officeDocument/2006/relationships" r:embed="rId43"/>
        <a:stretch>
          <a:fillRect/>
        </a:stretch>
      </xdr:blipFill>
      <xdr:spPr>
        <a:xfrm>
          <a:off x="14767622" y="27204329"/>
          <a:ext cx="2105321" cy="865809"/>
        </a:xfrm>
        <a:prstGeom prst="rect">
          <a:avLst/>
        </a:prstGeom>
      </xdr:spPr>
    </xdr:pic>
    <xdr:clientData/>
  </xdr:twoCellAnchor>
  <xdr:twoCellAnchor editAs="oneCell">
    <xdr:from>
      <xdr:col>11</xdr:col>
      <xdr:colOff>847165</xdr:colOff>
      <xdr:row>126</xdr:row>
      <xdr:rowOff>97694</xdr:rowOff>
    </xdr:from>
    <xdr:to>
      <xdr:col>13</xdr:col>
      <xdr:colOff>552263</xdr:colOff>
      <xdr:row>128</xdr:row>
      <xdr:rowOff>429274</xdr:rowOff>
    </xdr:to>
    <xdr:pic>
      <xdr:nvPicPr>
        <xdr:cNvPr id="66" name="Image 65">
          <a:extLst>
            <a:ext uri="{FF2B5EF4-FFF2-40B4-BE49-F238E27FC236}">
              <a16:creationId xmlns:a16="http://schemas.microsoft.com/office/drawing/2014/main" id="{BDC30F73-8CF4-4465-9AA3-AE3AF343DDCC}"/>
            </a:ext>
          </a:extLst>
        </xdr:cNvPr>
        <xdr:cNvPicPr>
          <a:picLocks noChangeAspect="1"/>
        </xdr:cNvPicPr>
      </xdr:nvPicPr>
      <xdr:blipFill>
        <a:blip xmlns:r="http://schemas.openxmlformats.org/officeDocument/2006/relationships" r:embed="rId43"/>
        <a:stretch>
          <a:fillRect/>
        </a:stretch>
      </xdr:blipFill>
      <xdr:spPr>
        <a:xfrm>
          <a:off x="14829377" y="29906059"/>
          <a:ext cx="2122982" cy="859852"/>
        </a:xfrm>
        <a:prstGeom prst="rect">
          <a:avLst/>
        </a:prstGeom>
      </xdr:spPr>
    </xdr:pic>
    <xdr:clientData/>
  </xdr:twoCellAnchor>
  <xdr:twoCellAnchor editAs="oneCell">
    <xdr:from>
      <xdr:col>11</xdr:col>
      <xdr:colOff>832572</xdr:colOff>
      <xdr:row>36</xdr:row>
      <xdr:rowOff>95350</xdr:rowOff>
    </xdr:from>
    <xdr:to>
      <xdr:col>12</xdr:col>
      <xdr:colOff>1145635</xdr:colOff>
      <xdr:row>42</xdr:row>
      <xdr:rowOff>162710</xdr:rowOff>
    </xdr:to>
    <xdr:pic>
      <xdr:nvPicPr>
        <xdr:cNvPr id="68" name="Image 67">
          <a:extLst>
            <a:ext uri="{FF2B5EF4-FFF2-40B4-BE49-F238E27FC236}">
              <a16:creationId xmlns:a16="http://schemas.microsoft.com/office/drawing/2014/main" id="{D90937B2-E329-2EC3-11AE-68D9616420DB}"/>
            </a:ext>
          </a:extLst>
        </xdr:cNvPr>
        <xdr:cNvPicPr>
          <a:picLocks noChangeAspect="1"/>
        </xdr:cNvPicPr>
      </xdr:nvPicPr>
      <xdr:blipFill>
        <a:blip xmlns:r="http://schemas.openxmlformats.org/officeDocument/2006/relationships" r:embed="rId44"/>
        <a:stretch>
          <a:fillRect/>
        </a:stretch>
      </xdr:blipFill>
      <xdr:spPr>
        <a:xfrm>
          <a:off x="14814784" y="7800831"/>
          <a:ext cx="1522005" cy="1456300"/>
        </a:xfrm>
        <a:prstGeom prst="rect">
          <a:avLst/>
        </a:prstGeom>
      </xdr:spPr>
    </xdr:pic>
    <xdr:clientData/>
  </xdr:twoCellAnchor>
  <xdr:twoCellAnchor editAs="oneCell">
    <xdr:from>
      <xdr:col>9</xdr:col>
      <xdr:colOff>746554</xdr:colOff>
      <xdr:row>32</xdr:row>
      <xdr:rowOff>0</xdr:rowOff>
    </xdr:from>
    <xdr:to>
      <xdr:col>9</xdr:col>
      <xdr:colOff>1093641</xdr:colOff>
      <xdr:row>33</xdr:row>
      <xdr:rowOff>7809</xdr:rowOff>
    </xdr:to>
    <xdr:pic>
      <xdr:nvPicPr>
        <xdr:cNvPr id="69" name="Graphique 68" descr="Flèche haut avec un remplissage uni">
          <a:extLst>
            <a:ext uri="{FF2B5EF4-FFF2-40B4-BE49-F238E27FC236}">
              <a16:creationId xmlns:a16="http://schemas.microsoft.com/office/drawing/2014/main" id="{CED9E21F-86B4-4400-BF12-17D4F50746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744487" y="6674803"/>
          <a:ext cx="358518" cy="343912"/>
        </a:xfrm>
        <a:prstGeom prst="rect">
          <a:avLst/>
        </a:prstGeom>
      </xdr:spPr>
    </xdr:pic>
    <xdr:clientData/>
  </xdr:twoCellAnchor>
  <xdr:twoCellAnchor editAs="oneCell">
    <xdr:from>
      <xdr:col>9</xdr:col>
      <xdr:colOff>736857</xdr:colOff>
      <xdr:row>23</xdr:row>
      <xdr:rowOff>1</xdr:rowOff>
    </xdr:from>
    <xdr:to>
      <xdr:col>9</xdr:col>
      <xdr:colOff>1083944</xdr:colOff>
      <xdr:row>24</xdr:row>
      <xdr:rowOff>7810</xdr:rowOff>
    </xdr:to>
    <xdr:pic>
      <xdr:nvPicPr>
        <xdr:cNvPr id="70" name="Graphique 69" descr="Flèche haut avec un remplissage uni">
          <a:extLst>
            <a:ext uri="{FF2B5EF4-FFF2-40B4-BE49-F238E27FC236}">
              <a16:creationId xmlns:a16="http://schemas.microsoft.com/office/drawing/2014/main" id="{8DB2F8F2-D463-4BFD-A70B-7E02A1F95E5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736378" y="4639500"/>
          <a:ext cx="358518" cy="347087"/>
        </a:xfrm>
        <a:prstGeom prst="rect">
          <a:avLst/>
        </a:prstGeom>
      </xdr:spPr>
    </xdr:pic>
    <xdr:clientData/>
  </xdr:twoCellAnchor>
  <xdr:twoCellAnchor>
    <xdr:from>
      <xdr:col>10</xdr:col>
      <xdr:colOff>691390</xdr:colOff>
      <xdr:row>60</xdr:row>
      <xdr:rowOff>495646</xdr:rowOff>
    </xdr:from>
    <xdr:to>
      <xdr:col>10</xdr:col>
      <xdr:colOff>1030701</xdr:colOff>
      <xdr:row>62</xdr:row>
      <xdr:rowOff>87428</xdr:rowOff>
    </xdr:to>
    <xdr:pic>
      <xdr:nvPicPr>
        <xdr:cNvPr id="59" name="Graphique 58" descr="Flèche haut avec un remplissage uni">
          <a:extLst>
            <a:ext uri="{FF2B5EF4-FFF2-40B4-BE49-F238E27FC236}">
              <a16:creationId xmlns:a16="http://schemas.microsoft.com/office/drawing/2014/main" id="{3B35310E-70B4-4DAD-85AF-A7E47E9BB5D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 uri="{96DAC541-7B7A-43D3-8B79-37D633B846F1}">
              <asvg:svgBlip xmlns:asvg="http://schemas.microsoft.com/office/drawing/2016/SVG/main" r:embed="rId15"/>
            </a:ext>
          </a:extLst>
        </a:blip>
        <a:stretch>
          <a:fillRect/>
        </a:stretch>
      </xdr:blipFill>
      <xdr:spPr>
        <a:xfrm rot="6479685">
          <a:off x="12928109" y="14005291"/>
          <a:ext cx="457691" cy="339311"/>
        </a:xfrm>
        <a:prstGeom prst="rect">
          <a:avLst/>
        </a:prstGeom>
      </xdr:spPr>
    </xdr:pic>
    <xdr:clientData/>
  </xdr:twoCellAnchor>
  <xdr:twoCellAnchor>
    <xdr:from>
      <xdr:col>10</xdr:col>
      <xdr:colOff>666285</xdr:colOff>
      <xdr:row>60</xdr:row>
      <xdr:rowOff>32671</xdr:rowOff>
    </xdr:from>
    <xdr:to>
      <xdr:col>10</xdr:col>
      <xdr:colOff>1002421</xdr:colOff>
      <xdr:row>60</xdr:row>
      <xdr:rowOff>487187</xdr:rowOff>
    </xdr:to>
    <xdr:pic>
      <xdr:nvPicPr>
        <xdr:cNvPr id="71" name="Graphique 70" descr="Flèche haut avec un remplissage uni">
          <a:extLst>
            <a:ext uri="{FF2B5EF4-FFF2-40B4-BE49-F238E27FC236}">
              <a16:creationId xmlns:a16="http://schemas.microsoft.com/office/drawing/2014/main" id="{3CFB72FD-E23B-426A-8741-BE8AC38AEE9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 uri="{96DAC541-7B7A-43D3-8B79-37D633B846F1}">
              <asvg:svgBlip xmlns:asvg="http://schemas.microsoft.com/office/drawing/2016/SVG/main" r:embed="rId15"/>
            </a:ext>
          </a:extLst>
        </a:blip>
        <a:stretch>
          <a:fillRect/>
        </a:stretch>
      </xdr:blipFill>
      <xdr:spPr>
        <a:xfrm rot="6479685">
          <a:off x="12903004" y="13542316"/>
          <a:ext cx="454516" cy="336136"/>
        </a:xfrm>
        <a:prstGeom prst="rect">
          <a:avLst/>
        </a:prstGeom>
      </xdr:spPr>
    </xdr:pic>
    <xdr:clientData/>
  </xdr:twoCellAnchor>
  <xdr:twoCellAnchor>
    <xdr:from>
      <xdr:col>10</xdr:col>
      <xdr:colOff>648167</xdr:colOff>
      <xdr:row>59</xdr:row>
      <xdr:rowOff>137</xdr:rowOff>
    </xdr:from>
    <xdr:to>
      <xdr:col>10</xdr:col>
      <xdr:colOff>987478</xdr:colOff>
      <xdr:row>60</xdr:row>
      <xdr:rowOff>114639</xdr:rowOff>
    </xdr:to>
    <xdr:pic>
      <xdr:nvPicPr>
        <xdr:cNvPr id="72" name="Graphique 71" descr="Flèche haut avec un remplissage uni">
          <a:extLst>
            <a:ext uri="{FF2B5EF4-FFF2-40B4-BE49-F238E27FC236}">
              <a16:creationId xmlns:a16="http://schemas.microsoft.com/office/drawing/2014/main" id="{E0869F24-2051-4764-A3F9-9CE1A34AFA9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 uri="{96DAC541-7B7A-43D3-8B79-37D633B846F1}">
              <asvg:svgBlip xmlns:asvg="http://schemas.microsoft.com/office/drawing/2016/SVG/main" r:embed="rId15"/>
            </a:ext>
          </a:extLst>
        </a:blip>
        <a:stretch>
          <a:fillRect/>
        </a:stretch>
      </xdr:blipFill>
      <xdr:spPr>
        <a:xfrm rot="6479685">
          <a:off x="12883299" y="13165005"/>
          <a:ext cx="460866" cy="339311"/>
        </a:xfrm>
        <a:prstGeom prst="rect">
          <a:avLst/>
        </a:prstGeom>
      </xdr:spPr>
    </xdr:pic>
    <xdr:clientData/>
  </xdr:twoCellAnchor>
  <xdr:twoCellAnchor editAs="oneCell">
    <xdr:from>
      <xdr:col>9</xdr:col>
      <xdr:colOff>727625</xdr:colOff>
      <xdr:row>98</xdr:row>
      <xdr:rowOff>317413</xdr:rowOff>
    </xdr:from>
    <xdr:to>
      <xdr:col>9</xdr:col>
      <xdr:colOff>1079474</xdr:colOff>
      <xdr:row>100</xdr:row>
      <xdr:rowOff>30651</xdr:rowOff>
    </xdr:to>
    <xdr:pic>
      <xdr:nvPicPr>
        <xdr:cNvPr id="74" name="Graphique 73" descr="Flèche haut avec un remplissage uni">
          <a:extLst>
            <a:ext uri="{FF2B5EF4-FFF2-40B4-BE49-F238E27FC236}">
              <a16:creationId xmlns:a16="http://schemas.microsoft.com/office/drawing/2014/main" id="{3939E3D3-FD65-47CE-9571-908DEBF401A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 uri="{96DAC541-7B7A-43D3-8B79-37D633B846F1}">
              <asvg:svgBlip xmlns:asvg="http://schemas.microsoft.com/office/drawing/2016/SVG/main" r:embed="rId13"/>
            </a:ext>
          </a:extLst>
        </a:blip>
        <a:stretch>
          <a:fillRect/>
        </a:stretch>
      </xdr:blipFill>
      <xdr:spPr>
        <a:xfrm rot="5400000">
          <a:off x="11707808" y="22700473"/>
          <a:ext cx="401955" cy="351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xdr:row>
      <xdr:rowOff>51854</xdr:rowOff>
    </xdr:from>
    <xdr:to>
      <xdr:col>17</xdr:col>
      <xdr:colOff>750684</xdr:colOff>
      <xdr:row>8</xdr:row>
      <xdr:rowOff>14127</xdr:rowOff>
    </xdr:to>
    <xdr:pic>
      <xdr:nvPicPr>
        <xdr:cNvPr id="3" name="Image 1">
          <a:extLst>
            <a:ext uri="{FF2B5EF4-FFF2-40B4-BE49-F238E27FC236}">
              <a16:creationId xmlns:a16="http://schemas.microsoft.com/office/drawing/2014/main" id="{DABF4804-0C8B-4887-BBCF-4C0698477F3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09104"/>
          <a:ext cx="17755984" cy="476623"/>
        </a:xfrm>
        <a:prstGeom prst="rect">
          <a:avLst/>
        </a:prstGeom>
      </xdr:spPr>
    </xdr:pic>
    <xdr:clientData/>
  </xdr:twoCellAnchor>
  <xdr:twoCellAnchor editAs="oneCell">
    <xdr:from>
      <xdr:col>0</xdr:col>
      <xdr:colOff>225424</xdr:colOff>
      <xdr:row>1</xdr:row>
      <xdr:rowOff>79375</xdr:rowOff>
    </xdr:from>
    <xdr:to>
      <xdr:col>3</xdr:col>
      <xdr:colOff>380371</xdr:colOff>
      <xdr:row>4</xdr:row>
      <xdr:rowOff>58337</xdr:rowOff>
    </xdr:to>
    <xdr:pic>
      <xdr:nvPicPr>
        <xdr:cNvPr id="5" name="Picture 5">
          <a:extLst>
            <a:ext uri="{FF2B5EF4-FFF2-40B4-BE49-F238E27FC236}">
              <a16:creationId xmlns:a16="http://schemas.microsoft.com/office/drawing/2014/main" id="{D8EB7B91-B997-4DC4-BB1D-B8C2F3260432}"/>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25424" y="250825"/>
          <a:ext cx="2613600" cy="507600"/>
        </a:xfrm>
        <a:prstGeom prst="rect">
          <a:avLst/>
        </a:prstGeom>
      </xdr:spPr>
    </xdr:pic>
    <xdr:clientData/>
  </xdr:twoCellAnchor>
  <xdr:twoCellAnchor>
    <xdr:from>
      <xdr:col>18</xdr:col>
      <xdr:colOff>89267</xdr:colOff>
      <xdr:row>5</xdr:row>
      <xdr:rowOff>115354</xdr:rowOff>
    </xdr:from>
    <xdr:to>
      <xdr:col>18</xdr:col>
      <xdr:colOff>990967</xdr:colOff>
      <xdr:row>7</xdr:row>
      <xdr:rowOff>162924</xdr:rowOff>
    </xdr:to>
    <xdr:sp macro="" textlink="">
      <xdr:nvSpPr>
        <xdr:cNvPr id="28" name="Rectangle 27">
          <a:hlinkClick xmlns:r="http://schemas.openxmlformats.org/officeDocument/2006/relationships" r:id="rId4"/>
          <a:extLst>
            <a:ext uri="{FF2B5EF4-FFF2-40B4-BE49-F238E27FC236}">
              <a16:creationId xmlns:a16="http://schemas.microsoft.com/office/drawing/2014/main" id="{DFC3684C-75CC-184B-99E4-5034C0933C3A}"/>
            </a:ext>
          </a:extLst>
        </xdr:cNvPr>
        <xdr:cNvSpPr/>
      </xdr:nvSpPr>
      <xdr:spPr>
        <a:xfrm>
          <a:off x="16777067" y="10043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0</xdr:col>
      <xdr:colOff>63500</xdr:colOff>
      <xdr:row>5</xdr:row>
      <xdr:rowOff>57150</xdr:rowOff>
    </xdr:from>
    <xdr:to>
      <xdr:col>1</xdr:col>
      <xdr:colOff>771058</xdr:colOff>
      <xdr:row>7</xdr:row>
      <xdr:rowOff>163782</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9F98BCE1-7A53-4215-85C7-70B19EF86641}"/>
            </a:ext>
          </a:extLst>
        </xdr:cNvPr>
        <xdr:cNvSpPr/>
      </xdr:nvSpPr>
      <xdr:spPr>
        <a:xfrm>
          <a:off x="63500" y="914400"/>
          <a:ext cx="898058" cy="4495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76419</xdr:rowOff>
    </xdr:from>
    <xdr:to>
      <xdr:col>2</xdr:col>
      <xdr:colOff>683010</xdr:colOff>
      <xdr:row>7</xdr:row>
      <xdr:rowOff>165040</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2761B6AE-53BC-C649-8A51-BE94F829EDCC}"/>
            </a:ext>
          </a:extLst>
        </xdr:cNvPr>
        <xdr:cNvSpPr/>
      </xdr:nvSpPr>
      <xdr:spPr>
        <a:xfrm>
          <a:off x="1054694" y="933669"/>
          <a:ext cx="872916" cy="4315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618836</xdr:colOff>
      <xdr:row>5</xdr:row>
      <xdr:rowOff>39154</xdr:rowOff>
    </xdr:from>
    <xdr:to>
      <xdr:col>4</xdr:col>
      <xdr:colOff>426074</xdr:colOff>
      <xdr:row>7</xdr:row>
      <xdr:rowOff>119755</xdr:rowOff>
    </xdr:to>
    <xdr:sp macro="" textlink="">
      <xdr:nvSpPr>
        <xdr:cNvPr id="15" name="Rectangle 14">
          <a:hlinkClick xmlns:r="http://schemas.openxmlformats.org/officeDocument/2006/relationships" r:id="rId7"/>
          <a:extLst>
            <a:ext uri="{FF2B5EF4-FFF2-40B4-BE49-F238E27FC236}">
              <a16:creationId xmlns:a16="http://schemas.microsoft.com/office/drawing/2014/main" id="{5F5316AE-790A-3B43-9F26-0638F0ED2A04}"/>
            </a:ext>
          </a:extLst>
        </xdr:cNvPr>
        <xdr:cNvSpPr/>
      </xdr:nvSpPr>
      <xdr:spPr>
        <a:xfrm>
          <a:off x="3057236" y="9281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603743</xdr:colOff>
      <xdr:row>5</xdr:row>
      <xdr:rowOff>44169</xdr:rowOff>
    </xdr:from>
    <xdr:to>
      <xdr:col>4</xdr:col>
      <xdr:colOff>1462571</xdr:colOff>
      <xdr:row>7</xdr:row>
      <xdr:rowOff>112125</xdr:rowOff>
    </xdr:to>
    <xdr:sp macro="" textlink="">
      <xdr:nvSpPr>
        <xdr:cNvPr id="16" name="Rectangle 15">
          <a:hlinkClick xmlns:r="http://schemas.openxmlformats.org/officeDocument/2006/relationships" r:id="rId8"/>
          <a:extLst>
            <a:ext uri="{FF2B5EF4-FFF2-40B4-BE49-F238E27FC236}">
              <a16:creationId xmlns:a16="http://schemas.microsoft.com/office/drawing/2014/main" id="{604F924C-B224-4842-BFA4-87471FA62D2A}"/>
            </a:ext>
          </a:extLst>
        </xdr:cNvPr>
        <xdr:cNvSpPr/>
      </xdr:nvSpPr>
      <xdr:spPr>
        <a:xfrm>
          <a:off x="4045443" y="9331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1642661</xdr:colOff>
      <xdr:row>5</xdr:row>
      <xdr:rowOff>51854</xdr:rowOff>
    </xdr:from>
    <xdr:to>
      <xdr:col>4</xdr:col>
      <xdr:colOff>2406169</xdr:colOff>
      <xdr:row>7</xdr:row>
      <xdr:rowOff>112292</xdr:rowOff>
    </xdr:to>
    <xdr:sp macro="" textlink="">
      <xdr:nvSpPr>
        <xdr:cNvPr id="17" name="Rectangle 16">
          <a:hlinkClick xmlns:r="http://schemas.openxmlformats.org/officeDocument/2006/relationships" r:id="rId9"/>
          <a:extLst>
            <a:ext uri="{FF2B5EF4-FFF2-40B4-BE49-F238E27FC236}">
              <a16:creationId xmlns:a16="http://schemas.microsoft.com/office/drawing/2014/main" id="{FFB4F3FE-5515-4D45-B35A-364263D7D7DD}"/>
            </a:ext>
          </a:extLst>
        </xdr:cNvPr>
        <xdr:cNvSpPr/>
      </xdr:nvSpPr>
      <xdr:spPr>
        <a:xfrm>
          <a:off x="5084361" y="9408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4</xdr:col>
      <xdr:colOff>2565694</xdr:colOff>
      <xdr:row>5</xdr:row>
      <xdr:rowOff>26454</xdr:rowOff>
    </xdr:from>
    <xdr:to>
      <xdr:col>6</xdr:col>
      <xdr:colOff>59021</xdr:colOff>
      <xdr:row>7</xdr:row>
      <xdr:rowOff>107556</xdr:rowOff>
    </xdr:to>
    <xdr:sp macro="" textlink="">
      <xdr:nvSpPr>
        <xdr:cNvPr id="18" name="Rectangle 17">
          <a:hlinkClick xmlns:r="http://schemas.openxmlformats.org/officeDocument/2006/relationships" r:id="rId10"/>
          <a:extLst>
            <a:ext uri="{FF2B5EF4-FFF2-40B4-BE49-F238E27FC236}">
              <a16:creationId xmlns:a16="http://schemas.microsoft.com/office/drawing/2014/main" id="{1E06F8E2-4343-C746-856A-4F1BA437297E}"/>
            </a:ext>
          </a:extLst>
        </xdr:cNvPr>
        <xdr:cNvSpPr/>
      </xdr:nvSpPr>
      <xdr:spPr>
        <a:xfrm>
          <a:off x="6007394" y="9154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181442</xdr:colOff>
      <xdr:row>5</xdr:row>
      <xdr:rowOff>39154</xdr:rowOff>
    </xdr:from>
    <xdr:to>
      <xdr:col>6</xdr:col>
      <xdr:colOff>1052191</xdr:colOff>
      <xdr:row>7</xdr:row>
      <xdr:rowOff>119254</xdr:rowOff>
    </xdr:to>
    <xdr:sp macro="" textlink="">
      <xdr:nvSpPr>
        <xdr:cNvPr id="21" name="Rectangle 20">
          <a:hlinkClick xmlns:r="http://schemas.openxmlformats.org/officeDocument/2006/relationships" r:id="rId11"/>
          <a:extLst>
            <a:ext uri="{FF2B5EF4-FFF2-40B4-BE49-F238E27FC236}">
              <a16:creationId xmlns:a16="http://schemas.microsoft.com/office/drawing/2014/main" id="{A27E5BA8-4874-0747-BFF8-7F2D5BAD2654}"/>
            </a:ext>
          </a:extLst>
        </xdr:cNvPr>
        <xdr:cNvSpPr/>
      </xdr:nvSpPr>
      <xdr:spPr>
        <a:xfrm>
          <a:off x="6988642" y="9281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714760</xdr:colOff>
      <xdr:row>5</xdr:row>
      <xdr:rowOff>70571</xdr:rowOff>
    </xdr:from>
    <xdr:to>
      <xdr:col>3</xdr:col>
      <xdr:colOff>498860</xdr:colOff>
      <xdr:row>7</xdr:row>
      <xdr:rowOff>163092</xdr:rowOff>
    </xdr:to>
    <xdr:sp macro="" textlink="">
      <xdr:nvSpPr>
        <xdr:cNvPr id="30" name="Rectangle 29">
          <a:hlinkClick xmlns:r="http://schemas.openxmlformats.org/officeDocument/2006/relationships" r:id="rId12"/>
          <a:extLst>
            <a:ext uri="{FF2B5EF4-FFF2-40B4-BE49-F238E27FC236}">
              <a16:creationId xmlns:a16="http://schemas.microsoft.com/office/drawing/2014/main" id="{4BF887BB-2A7B-3842-BC32-E2568FAA2ED5}"/>
            </a:ext>
          </a:extLst>
        </xdr:cNvPr>
        <xdr:cNvSpPr/>
      </xdr:nvSpPr>
      <xdr:spPr>
        <a:xfrm>
          <a:off x="1959360" y="927821"/>
          <a:ext cx="977900" cy="4354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1153791</xdr:colOff>
      <xdr:row>5</xdr:row>
      <xdr:rowOff>64554</xdr:rowOff>
    </xdr:from>
    <xdr:to>
      <xdr:col>7</xdr:col>
      <xdr:colOff>785344</xdr:colOff>
      <xdr:row>7</xdr:row>
      <xdr:rowOff>124824</xdr:rowOff>
    </xdr:to>
    <xdr:sp macro="" textlink="">
      <xdr:nvSpPr>
        <xdr:cNvPr id="31" name="Rectangle 30">
          <a:hlinkClick xmlns:r="http://schemas.openxmlformats.org/officeDocument/2006/relationships" r:id="rId13"/>
          <a:extLst>
            <a:ext uri="{FF2B5EF4-FFF2-40B4-BE49-F238E27FC236}">
              <a16:creationId xmlns:a16="http://schemas.microsoft.com/office/drawing/2014/main" id="{8CC282B9-B94C-0049-BCD7-7D9087604C5C}"/>
            </a:ext>
          </a:extLst>
        </xdr:cNvPr>
        <xdr:cNvSpPr/>
      </xdr:nvSpPr>
      <xdr:spPr>
        <a:xfrm>
          <a:off x="7960991" y="9535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914483</xdr:colOff>
      <xdr:row>5</xdr:row>
      <xdr:rowOff>51854</xdr:rowOff>
    </xdr:from>
    <xdr:to>
      <xdr:col>10</xdr:col>
      <xdr:colOff>10497</xdr:colOff>
      <xdr:row>7</xdr:row>
      <xdr:rowOff>112124</xdr:rowOff>
    </xdr:to>
    <xdr:sp macro="" textlink="">
      <xdr:nvSpPr>
        <xdr:cNvPr id="32" name="Rectangle 31">
          <a:hlinkClick xmlns:r="http://schemas.openxmlformats.org/officeDocument/2006/relationships" r:id="rId14"/>
          <a:extLst>
            <a:ext uri="{FF2B5EF4-FFF2-40B4-BE49-F238E27FC236}">
              <a16:creationId xmlns:a16="http://schemas.microsoft.com/office/drawing/2014/main" id="{5CB99836-74AA-D446-97DD-B806B847CF45}"/>
            </a:ext>
          </a:extLst>
        </xdr:cNvPr>
        <xdr:cNvSpPr/>
      </xdr:nvSpPr>
      <xdr:spPr>
        <a:xfrm>
          <a:off x="8966283" y="9408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136864</xdr:colOff>
      <xdr:row>5</xdr:row>
      <xdr:rowOff>51854</xdr:rowOff>
    </xdr:from>
    <xdr:to>
      <xdr:col>11</xdr:col>
      <xdr:colOff>175304</xdr:colOff>
      <xdr:row>7</xdr:row>
      <xdr:rowOff>132956</xdr:rowOff>
    </xdr:to>
    <xdr:sp macro="" textlink="">
      <xdr:nvSpPr>
        <xdr:cNvPr id="33" name="Rectangle 32">
          <a:hlinkClick xmlns:r="http://schemas.openxmlformats.org/officeDocument/2006/relationships" r:id="rId15"/>
          <a:extLst>
            <a:ext uri="{FF2B5EF4-FFF2-40B4-BE49-F238E27FC236}">
              <a16:creationId xmlns:a16="http://schemas.microsoft.com/office/drawing/2014/main" id="{E153A9A4-508D-5347-8561-FD6B38224A2F}"/>
            </a:ext>
          </a:extLst>
        </xdr:cNvPr>
        <xdr:cNvSpPr/>
      </xdr:nvSpPr>
      <xdr:spPr>
        <a:xfrm>
          <a:off x="9941264" y="9408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285176</xdr:colOff>
      <xdr:row>5</xdr:row>
      <xdr:rowOff>64555</xdr:rowOff>
    </xdr:from>
    <xdr:to>
      <xdr:col>13</xdr:col>
      <xdr:colOff>82810</xdr:colOff>
      <xdr:row>7</xdr:row>
      <xdr:rowOff>120591</xdr:rowOff>
    </xdr:to>
    <xdr:sp macro="" textlink="">
      <xdr:nvSpPr>
        <xdr:cNvPr id="34" name="Rectangle 33">
          <a:hlinkClick xmlns:r="http://schemas.openxmlformats.org/officeDocument/2006/relationships" r:id="rId16"/>
          <a:extLst>
            <a:ext uri="{FF2B5EF4-FFF2-40B4-BE49-F238E27FC236}">
              <a16:creationId xmlns:a16="http://schemas.microsoft.com/office/drawing/2014/main" id="{BF4C965F-24C2-9A4A-8300-E2B73F595967}"/>
            </a:ext>
          </a:extLst>
        </xdr:cNvPr>
        <xdr:cNvSpPr/>
      </xdr:nvSpPr>
      <xdr:spPr>
        <a:xfrm>
          <a:off x="12146976" y="953555"/>
          <a:ext cx="826334"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22464</xdr:colOff>
      <xdr:row>5</xdr:row>
      <xdr:rowOff>64554</xdr:rowOff>
    </xdr:from>
    <xdr:to>
      <xdr:col>14</xdr:col>
      <xdr:colOff>870617</xdr:colOff>
      <xdr:row>7</xdr:row>
      <xdr:rowOff>111289</xdr:rowOff>
    </xdr:to>
    <xdr:sp macro="" textlink="">
      <xdr:nvSpPr>
        <xdr:cNvPr id="35" name="Rectangle 34">
          <a:hlinkClick xmlns:r="http://schemas.openxmlformats.org/officeDocument/2006/relationships" r:id="rId17"/>
          <a:extLst>
            <a:ext uri="{FF2B5EF4-FFF2-40B4-BE49-F238E27FC236}">
              <a16:creationId xmlns:a16="http://schemas.microsoft.com/office/drawing/2014/main" id="{4034C2E7-97E2-F146-88FA-891729614603}"/>
            </a:ext>
          </a:extLst>
        </xdr:cNvPr>
        <xdr:cNvSpPr/>
      </xdr:nvSpPr>
      <xdr:spPr>
        <a:xfrm>
          <a:off x="13941664" y="9535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974817</xdr:colOff>
      <xdr:row>5</xdr:row>
      <xdr:rowOff>64554</xdr:rowOff>
    </xdr:from>
    <xdr:to>
      <xdr:col>15</xdr:col>
      <xdr:colOff>793957</xdr:colOff>
      <xdr:row>7</xdr:row>
      <xdr:rowOff>120590</xdr:rowOff>
    </xdr:to>
    <xdr:sp macro="" textlink="">
      <xdr:nvSpPr>
        <xdr:cNvPr id="36" name="Rectangle 35">
          <a:hlinkClick xmlns:r="http://schemas.openxmlformats.org/officeDocument/2006/relationships" r:id="rId18"/>
          <a:extLst>
            <a:ext uri="{FF2B5EF4-FFF2-40B4-BE49-F238E27FC236}">
              <a16:creationId xmlns:a16="http://schemas.microsoft.com/office/drawing/2014/main" id="{5976D994-13F7-C64E-B466-C9911D197868}"/>
            </a:ext>
          </a:extLst>
        </xdr:cNvPr>
        <xdr:cNvSpPr/>
      </xdr:nvSpPr>
      <xdr:spPr>
        <a:xfrm>
          <a:off x="14894017" y="9535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800467</xdr:colOff>
      <xdr:row>5</xdr:row>
      <xdr:rowOff>89954</xdr:rowOff>
    </xdr:from>
    <xdr:to>
      <xdr:col>17</xdr:col>
      <xdr:colOff>673467</xdr:colOff>
      <xdr:row>7</xdr:row>
      <xdr:rowOff>137524</xdr:rowOff>
    </xdr:to>
    <xdr:sp macro="" textlink="">
      <xdr:nvSpPr>
        <xdr:cNvPr id="37" name="Rectangle 36">
          <a:hlinkClick xmlns:r="http://schemas.openxmlformats.org/officeDocument/2006/relationships" r:id="rId4"/>
          <a:extLst>
            <a:ext uri="{FF2B5EF4-FFF2-40B4-BE49-F238E27FC236}">
              <a16:creationId xmlns:a16="http://schemas.microsoft.com/office/drawing/2014/main" id="{DFC3684C-75CC-184B-99E4-5034C0933C3A}"/>
            </a:ext>
          </a:extLst>
        </xdr:cNvPr>
        <xdr:cNvSpPr/>
      </xdr:nvSpPr>
      <xdr:spPr>
        <a:xfrm>
          <a:off x="16777067" y="9789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923871</xdr:colOff>
      <xdr:row>5</xdr:row>
      <xdr:rowOff>64554</xdr:rowOff>
    </xdr:from>
    <xdr:to>
      <xdr:col>16</xdr:col>
      <xdr:colOff>695271</xdr:colOff>
      <xdr:row>7</xdr:row>
      <xdr:rowOff>120590</xdr:rowOff>
    </xdr:to>
    <xdr:sp macro="" textlink="">
      <xdr:nvSpPr>
        <xdr:cNvPr id="38" name="Rectangle 37">
          <a:hlinkClick xmlns:r="http://schemas.openxmlformats.org/officeDocument/2006/relationships" r:id="rId19"/>
          <a:extLst>
            <a:ext uri="{FF2B5EF4-FFF2-40B4-BE49-F238E27FC236}">
              <a16:creationId xmlns:a16="http://schemas.microsoft.com/office/drawing/2014/main" id="{50CF4877-5275-E64C-8DE1-4A4027E4760B}"/>
            </a:ext>
          </a:extLst>
        </xdr:cNvPr>
        <xdr:cNvSpPr/>
      </xdr:nvSpPr>
      <xdr:spPr>
        <a:xfrm>
          <a:off x="15871771" y="9535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315004</xdr:colOff>
      <xdr:row>5</xdr:row>
      <xdr:rowOff>77254</xdr:rowOff>
    </xdr:from>
    <xdr:to>
      <xdr:col>12</xdr:col>
      <xdr:colOff>200557</xdr:colOff>
      <xdr:row>7</xdr:row>
      <xdr:rowOff>123989</xdr:rowOff>
    </xdr:to>
    <xdr:sp macro="" textlink="">
      <xdr:nvSpPr>
        <xdr:cNvPr id="42" name="Rectangle 41">
          <a:hlinkClick xmlns:r="http://schemas.openxmlformats.org/officeDocument/2006/relationships" r:id="rId20"/>
          <a:extLst>
            <a:ext uri="{FF2B5EF4-FFF2-40B4-BE49-F238E27FC236}">
              <a16:creationId xmlns:a16="http://schemas.microsoft.com/office/drawing/2014/main" id="{FF53A986-64B3-FD45-96C4-3A05228F26BD}"/>
            </a:ext>
          </a:extLst>
        </xdr:cNvPr>
        <xdr:cNvSpPr/>
      </xdr:nvSpPr>
      <xdr:spPr>
        <a:xfrm>
          <a:off x="11148104" y="934504"/>
          <a:ext cx="914253" cy="389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94529</xdr:colOff>
      <xdr:row>5</xdr:row>
      <xdr:rowOff>51855</xdr:rowOff>
    </xdr:from>
    <xdr:to>
      <xdr:col>13</xdr:col>
      <xdr:colOff>920864</xdr:colOff>
      <xdr:row>7</xdr:row>
      <xdr:rowOff>107891</xdr:rowOff>
    </xdr:to>
    <xdr:sp macro="" textlink="">
      <xdr:nvSpPr>
        <xdr:cNvPr id="43" name="Rectangle 42">
          <a:hlinkClick xmlns:r="http://schemas.openxmlformats.org/officeDocument/2006/relationships" r:id="rId21"/>
          <a:extLst>
            <a:ext uri="{FF2B5EF4-FFF2-40B4-BE49-F238E27FC236}">
              <a16:creationId xmlns:a16="http://schemas.microsoft.com/office/drawing/2014/main" id="{3D1D677E-0366-1F4E-9A3A-008D9531529F}"/>
            </a:ext>
          </a:extLst>
        </xdr:cNvPr>
        <xdr:cNvSpPr/>
      </xdr:nvSpPr>
      <xdr:spPr>
        <a:xfrm>
          <a:off x="12985029" y="9408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843976</xdr:colOff>
      <xdr:row>7</xdr:row>
      <xdr:rowOff>99592</xdr:rowOff>
    </xdr:from>
    <xdr:to>
      <xdr:col>17</xdr:col>
      <xdr:colOff>615376</xdr:colOff>
      <xdr:row>7</xdr:row>
      <xdr:rowOff>99592</xdr:rowOff>
    </xdr:to>
    <xdr:cxnSp macro="">
      <xdr:nvCxnSpPr>
        <xdr:cNvPr id="44" name="Straight Connector 42">
          <a:extLst>
            <a:ext uri="{FF2B5EF4-FFF2-40B4-BE49-F238E27FC236}">
              <a16:creationId xmlns:a16="http://schemas.microsoft.com/office/drawing/2014/main" id="{3D5C6664-7462-8F4A-BA24-07E28A7C3319}"/>
            </a:ext>
          </a:extLst>
        </xdr:cNvPr>
        <xdr:cNvCxnSpPr/>
      </xdr:nvCxnSpPr>
      <xdr:spPr>
        <a:xfrm>
          <a:off x="16820576" y="1344192"/>
          <a:ext cx="800100" cy="0"/>
        </a:xfrm>
        <a:prstGeom prst="line">
          <a:avLst/>
        </a:prstGeom>
        <a:ln>
          <a:solidFill>
            <a:srgbClr val="C000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30725</xdr:rowOff>
    </xdr:from>
    <xdr:to>
      <xdr:col>18</xdr:col>
      <xdr:colOff>0</xdr:colOff>
      <xdr:row>7</xdr:row>
      <xdr:rowOff>154522</xdr:rowOff>
    </xdr:to>
    <xdr:pic>
      <xdr:nvPicPr>
        <xdr:cNvPr id="22" name="Image 1">
          <a:extLst>
            <a:ext uri="{FF2B5EF4-FFF2-40B4-BE49-F238E27FC236}">
              <a16:creationId xmlns:a16="http://schemas.microsoft.com/office/drawing/2014/main" id="{AE17EBFA-BF6B-4204-96C3-AB9D7E13E5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01290"/>
          <a:ext cx="17616129" cy="472022"/>
        </a:xfrm>
        <a:prstGeom prst="rect">
          <a:avLst/>
        </a:prstGeom>
      </xdr:spPr>
    </xdr:pic>
    <xdr:clientData/>
  </xdr:twoCellAnchor>
  <xdr:twoCellAnchor editAs="oneCell">
    <xdr:from>
      <xdr:col>0</xdr:col>
      <xdr:colOff>390525</xdr:colOff>
      <xdr:row>1</xdr:row>
      <xdr:rowOff>133350</xdr:rowOff>
    </xdr:from>
    <xdr:to>
      <xdr:col>2</xdr:col>
      <xdr:colOff>1441143</xdr:colOff>
      <xdr:row>4</xdr:row>
      <xdr:rowOff>126016</xdr:rowOff>
    </xdr:to>
    <xdr:pic>
      <xdr:nvPicPr>
        <xdr:cNvPr id="198" name="Picture 197">
          <a:extLst>
            <a:ext uri="{FF2B5EF4-FFF2-40B4-BE49-F238E27FC236}">
              <a16:creationId xmlns:a16="http://schemas.microsoft.com/office/drawing/2014/main" id="{AB7F589D-BB49-4646-AC23-F0635417CC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90525" y="323850"/>
          <a:ext cx="2371725" cy="529241"/>
        </a:xfrm>
        <a:prstGeom prst="rect">
          <a:avLst/>
        </a:prstGeom>
      </xdr:spPr>
    </xdr:pic>
    <xdr:clientData/>
  </xdr:twoCellAnchor>
  <xdr:twoCellAnchor editAs="oneCell">
    <xdr:from>
      <xdr:col>9</xdr:col>
      <xdr:colOff>431801</xdr:colOff>
      <xdr:row>89</xdr:row>
      <xdr:rowOff>133350</xdr:rowOff>
    </xdr:from>
    <xdr:to>
      <xdr:col>10</xdr:col>
      <xdr:colOff>96881</xdr:colOff>
      <xdr:row>89</xdr:row>
      <xdr:rowOff>544513</xdr:rowOff>
    </xdr:to>
    <xdr:grpSp>
      <xdr:nvGrpSpPr>
        <xdr:cNvPr id="2" name="Leaves" descr="{&quot;Key&quot;:&quot;POWER_USER_SHAPE_ICON&quot;,&quot;Value&quot;:&quot;POWER_USER_SHAPE_ICON_STYLE_1&quot;}">
          <a:extLst>
            <a:ext uri="{FF2B5EF4-FFF2-40B4-BE49-F238E27FC236}">
              <a16:creationId xmlns:a16="http://schemas.microsoft.com/office/drawing/2014/main" id="{1941DF54-7E77-410B-A1CE-E8DABC170E82}"/>
            </a:ext>
          </a:extLst>
        </xdr:cNvPr>
        <xdr:cNvGrpSpPr>
          <a:grpSpLocks noChangeAspect="1"/>
        </xdr:cNvGrpSpPr>
      </xdr:nvGrpSpPr>
      <xdr:grpSpPr>
        <a:xfrm>
          <a:off x="9134476" y="37518975"/>
          <a:ext cx="611230" cy="407988"/>
          <a:chOff x="5876925" y="2168525"/>
          <a:chExt cx="619125" cy="428626"/>
        </a:xfrm>
        <a:solidFill>
          <a:schemeClr val="accent1"/>
        </a:solidFill>
      </xdr:grpSpPr>
      <xdr:sp macro="" textlink="">
        <xdr:nvSpPr>
          <xdr:cNvPr id="3" name="Freeform 286">
            <a:extLst>
              <a:ext uri="{FF2B5EF4-FFF2-40B4-BE49-F238E27FC236}">
                <a16:creationId xmlns:a16="http://schemas.microsoft.com/office/drawing/2014/main" id="{081DA4E5-0A92-5017-28C8-6D1D33AA445F}"/>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 name="Freeform 287">
            <a:extLst>
              <a:ext uri="{FF2B5EF4-FFF2-40B4-BE49-F238E27FC236}">
                <a16:creationId xmlns:a16="http://schemas.microsoft.com/office/drawing/2014/main" id="{DFDDD614-6D43-1196-B13F-B4E0F626E0BF}"/>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 name="Freeform 288">
            <a:extLst>
              <a:ext uri="{FF2B5EF4-FFF2-40B4-BE49-F238E27FC236}">
                <a16:creationId xmlns:a16="http://schemas.microsoft.com/office/drawing/2014/main" id="{2C12CDE3-E7C4-EFD3-8702-B976FE4EB5F8}"/>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 name="Freeform 289">
            <a:extLst>
              <a:ext uri="{FF2B5EF4-FFF2-40B4-BE49-F238E27FC236}">
                <a16:creationId xmlns:a16="http://schemas.microsoft.com/office/drawing/2014/main" id="{C8BA0101-ED46-8E17-56E5-4EFF2CC55BCE}"/>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 name="Freeform 290">
            <a:extLst>
              <a:ext uri="{FF2B5EF4-FFF2-40B4-BE49-F238E27FC236}">
                <a16:creationId xmlns:a16="http://schemas.microsoft.com/office/drawing/2014/main" id="{34E749E1-CA57-2617-8773-39F619628F6A}"/>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 name="Freeform 291">
            <a:extLst>
              <a:ext uri="{FF2B5EF4-FFF2-40B4-BE49-F238E27FC236}">
                <a16:creationId xmlns:a16="http://schemas.microsoft.com/office/drawing/2014/main" id="{A9F8FBF9-F4E0-76D7-5B7E-142DC8C39D32}"/>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 name="Freeform 292">
            <a:extLst>
              <a:ext uri="{FF2B5EF4-FFF2-40B4-BE49-F238E27FC236}">
                <a16:creationId xmlns:a16="http://schemas.microsoft.com/office/drawing/2014/main" id="{F717724C-E9AF-DA22-D288-1D2665C1C4BD}"/>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 name="Freeform 293">
            <a:extLst>
              <a:ext uri="{FF2B5EF4-FFF2-40B4-BE49-F238E27FC236}">
                <a16:creationId xmlns:a16="http://schemas.microsoft.com/office/drawing/2014/main" id="{62DCF3E1-3C49-059B-CA2E-2E9476C619B6}"/>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1" name="Freeform 294">
            <a:extLst>
              <a:ext uri="{FF2B5EF4-FFF2-40B4-BE49-F238E27FC236}">
                <a16:creationId xmlns:a16="http://schemas.microsoft.com/office/drawing/2014/main" id="{02DF9D18-5E04-3A5A-868B-16F7CD9BDFB2}"/>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 name="Freeform 295">
            <a:extLst>
              <a:ext uri="{FF2B5EF4-FFF2-40B4-BE49-F238E27FC236}">
                <a16:creationId xmlns:a16="http://schemas.microsoft.com/office/drawing/2014/main" id="{FFB54E4E-269E-0901-014C-21B17FD16FDE}"/>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 name="Freeform 296">
            <a:extLst>
              <a:ext uri="{FF2B5EF4-FFF2-40B4-BE49-F238E27FC236}">
                <a16:creationId xmlns:a16="http://schemas.microsoft.com/office/drawing/2014/main" id="{E39D48FF-B579-998D-B7F5-2045451A7E90}"/>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 name="Freeform 297">
            <a:extLst>
              <a:ext uri="{FF2B5EF4-FFF2-40B4-BE49-F238E27FC236}">
                <a16:creationId xmlns:a16="http://schemas.microsoft.com/office/drawing/2014/main" id="{3D72F5C8-DAF4-1FAD-92D9-86B560D9FBFF}"/>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5" name="Freeform 298">
            <a:extLst>
              <a:ext uri="{FF2B5EF4-FFF2-40B4-BE49-F238E27FC236}">
                <a16:creationId xmlns:a16="http://schemas.microsoft.com/office/drawing/2014/main" id="{26FFB18F-E11B-8EDC-E93B-BF8E5D705004}"/>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6" name="Freeform 299">
            <a:extLst>
              <a:ext uri="{FF2B5EF4-FFF2-40B4-BE49-F238E27FC236}">
                <a16:creationId xmlns:a16="http://schemas.microsoft.com/office/drawing/2014/main" id="{84FC189B-62B0-2A60-05A8-6EDBAE9E19D9}"/>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7" name="Freeform 300">
            <a:extLst>
              <a:ext uri="{FF2B5EF4-FFF2-40B4-BE49-F238E27FC236}">
                <a16:creationId xmlns:a16="http://schemas.microsoft.com/office/drawing/2014/main" id="{EA7C0E3C-0196-B24E-9D28-9B0BD5A4B495}"/>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8" name="Freeform 301">
            <a:extLst>
              <a:ext uri="{FF2B5EF4-FFF2-40B4-BE49-F238E27FC236}">
                <a16:creationId xmlns:a16="http://schemas.microsoft.com/office/drawing/2014/main" id="{3E469DD1-98CB-F3F3-27FC-FB0192D94204}"/>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 name="Freeform 302">
            <a:extLst>
              <a:ext uri="{FF2B5EF4-FFF2-40B4-BE49-F238E27FC236}">
                <a16:creationId xmlns:a16="http://schemas.microsoft.com/office/drawing/2014/main" id="{E5B2D95E-D933-DB26-D14B-86EBE3B6EEFC}"/>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 name="Freeform 303">
            <a:extLst>
              <a:ext uri="{FF2B5EF4-FFF2-40B4-BE49-F238E27FC236}">
                <a16:creationId xmlns:a16="http://schemas.microsoft.com/office/drawing/2014/main" id="{37BC42AD-FA57-ADC9-0B1C-A7391D1FCE6E}"/>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431801</xdr:colOff>
      <xdr:row>85</xdr:row>
      <xdr:rowOff>60325</xdr:rowOff>
    </xdr:from>
    <xdr:to>
      <xdr:col>10</xdr:col>
      <xdr:colOff>25824</xdr:colOff>
      <xdr:row>85</xdr:row>
      <xdr:rowOff>577851</xdr:rowOff>
    </xdr:to>
    <xdr:grpSp>
      <xdr:nvGrpSpPr>
        <xdr:cNvPr id="434" name="Touch_point" descr="{&quot;Key&quot;:&quot;POWER_USER_SHAPE_ICON&quot;,&quot;Value&quot;:&quot;POWER_USER_SHAPE_ICON_STYLE_1&quot;}">
          <a:extLst>
            <a:ext uri="{FF2B5EF4-FFF2-40B4-BE49-F238E27FC236}">
              <a16:creationId xmlns:a16="http://schemas.microsoft.com/office/drawing/2014/main" id="{A227D65A-14D7-4864-931E-19312649243F}"/>
            </a:ext>
          </a:extLst>
        </xdr:cNvPr>
        <xdr:cNvGrpSpPr>
          <a:grpSpLocks noChangeAspect="1"/>
        </xdr:cNvGrpSpPr>
      </xdr:nvGrpSpPr>
      <xdr:grpSpPr>
        <a:xfrm flipH="1">
          <a:off x="9134476" y="35867975"/>
          <a:ext cx="543348" cy="517526"/>
          <a:chOff x="10635380" y="314325"/>
          <a:chExt cx="1081240" cy="1085850"/>
        </a:xfrm>
        <a:noFill/>
      </xdr:grpSpPr>
      <xdr:sp macro="" textlink="">
        <xdr:nvSpPr>
          <xdr:cNvPr id="435" name="Arrow8">
            <a:extLst>
              <a:ext uri="{FF2B5EF4-FFF2-40B4-BE49-F238E27FC236}">
                <a16:creationId xmlns:a16="http://schemas.microsoft.com/office/drawing/2014/main" id="{5FD47766-F2EF-4ABD-2084-0FFE225253B0}"/>
              </a:ext>
            </a:extLst>
          </xdr:cNvPr>
          <xdr:cNvSpPr>
            <a:spLocks noChangeAspect="1"/>
          </xdr:cNvSpPr>
        </xdr:nvSpPr>
        <xdr:spPr bwMode="auto">
          <a:xfrm>
            <a:off x="11176000" y="857250"/>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36" name="Arrow8">
            <a:extLst>
              <a:ext uri="{FF2B5EF4-FFF2-40B4-BE49-F238E27FC236}">
                <a16:creationId xmlns:a16="http://schemas.microsoft.com/office/drawing/2014/main" id="{BAA7C2CF-4771-415B-D28A-AB802910A36F}"/>
              </a:ext>
            </a:extLst>
          </xdr:cNvPr>
          <xdr:cNvSpPr>
            <a:spLocks noChangeAspect="1"/>
          </xdr:cNvSpPr>
        </xdr:nvSpPr>
        <xdr:spPr bwMode="auto">
          <a:xfrm rot="10800000">
            <a:off x="10635380" y="314325"/>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431801</xdr:colOff>
      <xdr:row>87</xdr:row>
      <xdr:rowOff>104790</xdr:rowOff>
    </xdr:from>
    <xdr:to>
      <xdr:col>10</xdr:col>
      <xdr:colOff>54784</xdr:colOff>
      <xdr:row>87</xdr:row>
      <xdr:rowOff>615967</xdr:rowOff>
    </xdr:to>
    <xdr:grpSp>
      <xdr:nvGrpSpPr>
        <xdr:cNvPr id="437" name="Bar_chart16" descr="{&quot;Key&quot;:&quot;POWER_USER_SHAPE_ICON&quot;,&quot;Value&quot;:&quot;POWER_USER_SHAPE_ICON_STYLE_1&quot;}">
          <a:extLst>
            <a:ext uri="{FF2B5EF4-FFF2-40B4-BE49-F238E27FC236}">
              <a16:creationId xmlns:a16="http://schemas.microsoft.com/office/drawing/2014/main" id="{7021AF50-A02E-4A12-B3A0-41CDCB26C1DC}"/>
            </a:ext>
          </a:extLst>
        </xdr:cNvPr>
        <xdr:cNvGrpSpPr>
          <a:grpSpLocks noChangeAspect="1"/>
        </xdr:cNvGrpSpPr>
      </xdr:nvGrpSpPr>
      <xdr:grpSpPr>
        <a:xfrm>
          <a:off x="9134476" y="36696665"/>
          <a:ext cx="569133" cy="517527"/>
          <a:chOff x="5895976" y="3235325"/>
          <a:chExt cx="457200" cy="433388"/>
        </a:xfrm>
        <a:solidFill>
          <a:schemeClr val="accent1"/>
        </a:solidFill>
      </xdr:grpSpPr>
      <xdr:sp macro="" textlink="">
        <xdr:nvSpPr>
          <xdr:cNvPr id="438" name="Freeform 165">
            <a:extLst>
              <a:ext uri="{FF2B5EF4-FFF2-40B4-BE49-F238E27FC236}">
                <a16:creationId xmlns:a16="http://schemas.microsoft.com/office/drawing/2014/main" id="{7EC3BE80-828C-A45A-37B1-0C66011D83AD}"/>
              </a:ext>
            </a:extLst>
          </xdr:cNvPr>
          <xdr:cNvSpPr>
            <a:spLocks/>
          </xdr:cNvSpPr>
        </xdr:nvSpPr>
        <xdr:spPr bwMode="auto">
          <a:xfrm>
            <a:off x="5900738" y="3505200"/>
            <a:ext cx="327025" cy="112713"/>
          </a:xfrm>
          <a:custGeom>
            <a:avLst/>
            <a:gdLst>
              <a:gd name="T0" fmla="*/ 253 w 359"/>
              <a:gd name="T1" fmla="*/ 123 h 123"/>
              <a:gd name="T2" fmla="*/ 232 w 359"/>
              <a:gd name="T3" fmla="*/ 121 h 123"/>
              <a:gd name="T4" fmla="*/ 174 w 359"/>
              <a:gd name="T5" fmla="*/ 109 h 123"/>
              <a:gd name="T6" fmla="*/ 169 w 359"/>
              <a:gd name="T7" fmla="*/ 100 h 123"/>
              <a:gd name="T8" fmla="*/ 177 w 359"/>
              <a:gd name="T9" fmla="*/ 95 h 123"/>
              <a:gd name="T10" fmla="*/ 235 w 359"/>
              <a:gd name="T11" fmla="*/ 107 h 123"/>
              <a:gd name="T12" fmla="*/ 260 w 359"/>
              <a:gd name="T13" fmla="*/ 108 h 123"/>
              <a:gd name="T14" fmla="*/ 344 w 359"/>
              <a:gd name="T15" fmla="*/ 81 h 123"/>
              <a:gd name="T16" fmla="*/ 292 w 359"/>
              <a:gd name="T17" fmla="*/ 55 h 123"/>
              <a:gd name="T18" fmla="*/ 248 w 359"/>
              <a:gd name="T19" fmla="*/ 55 h 123"/>
              <a:gd name="T20" fmla="*/ 245 w 359"/>
              <a:gd name="T21" fmla="*/ 55 h 123"/>
              <a:gd name="T22" fmla="*/ 196 w 359"/>
              <a:gd name="T23" fmla="*/ 32 h 123"/>
              <a:gd name="T24" fmla="*/ 117 w 359"/>
              <a:gd name="T25" fmla="*/ 15 h 123"/>
              <a:gd name="T26" fmla="*/ 8 w 359"/>
              <a:gd name="T27" fmla="*/ 15 h 123"/>
              <a:gd name="T28" fmla="*/ 0 w 359"/>
              <a:gd name="T29" fmla="*/ 8 h 123"/>
              <a:gd name="T30" fmla="*/ 8 w 359"/>
              <a:gd name="T31" fmla="*/ 0 h 123"/>
              <a:gd name="T32" fmla="*/ 117 w 359"/>
              <a:gd name="T33" fmla="*/ 0 h 123"/>
              <a:gd name="T34" fmla="*/ 202 w 359"/>
              <a:gd name="T35" fmla="*/ 19 h 123"/>
              <a:gd name="T36" fmla="*/ 250 w 359"/>
              <a:gd name="T37" fmla="*/ 41 h 123"/>
              <a:gd name="T38" fmla="*/ 292 w 359"/>
              <a:gd name="T39" fmla="*/ 41 h 123"/>
              <a:gd name="T40" fmla="*/ 357 w 359"/>
              <a:gd name="T41" fmla="*/ 74 h 123"/>
              <a:gd name="T42" fmla="*/ 359 w 359"/>
              <a:gd name="T43" fmla="*/ 79 h 123"/>
              <a:gd name="T44" fmla="*/ 261 w 359"/>
              <a:gd name="T45" fmla="*/ 123 h 123"/>
              <a:gd name="T46" fmla="*/ 253 w 359"/>
              <a:gd name="T47" fmla="*/ 123 h 1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59" h="123">
                <a:moveTo>
                  <a:pt x="253" y="123"/>
                </a:moveTo>
                <a:cubicBezTo>
                  <a:pt x="246" y="123"/>
                  <a:pt x="239" y="122"/>
                  <a:pt x="232" y="121"/>
                </a:cubicBezTo>
                <a:lnTo>
                  <a:pt x="174" y="109"/>
                </a:lnTo>
                <a:cubicBezTo>
                  <a:pt x="170" y="108"/>
                  <a:pt x="168" y="104"/>
                  <a:pt x="169" y="100"/>
                </a:cubicBezTo>
                <a:cubicBezTo>
                  <a:pt x="170" y="96"/>
                  <a:pt x="173" y="94"/>
                  <a:pt x="177" y="95"/>
                </a:cubicBezTo>
                <a:lnTo>
                  <a:pt x="235" y="107"/>
                </a:lnTo>
                <a:cubicBezTo>
                  <a:pt x="243" y="108"/>
                  <a:pt x="252" y="109"/>
                  <a:pt x="260" y="108"/>
                </a:cubicBezTo>
                <a:cubicBezTo>
                  <a:pt x="294" y="105"/>
                  <a:pt x="340" y="94"/>
                  <a:pt x="344" y="81"/>
                </a:cubicBezTo>
                <a:cubicBezTo>
                  <a:pt x="331" y="65"/>
                  <a:pt x="312" y="55"/>
                  <a:pt x="292" y="55"/>
                </a:cubicBezTo>
                <a:lnTo>
                  <a:pt x="248" y="55"/>
                </a:lnTo>
                <a:cubicBezTo>
                  <a:pt x="247" y="55"/>
                  <a:pt x="246" y="55"/>
                  <a:pt x="245" y="55"/>
                </a:cubicBezTo>
                <a:lnTo>
                  <a:pt x="196" y="32"/>
                </a:lnTo>
                <a:cubicBezTo>
                  <a:pt x="171" y="21"/>
                  <a:pt x="144" y="15"/>
                  <a:pt x="117" y="15"/>
                </a:cubicBezTo>
                <a:lnTo>
                  <a:pt x="8" y="15"/>
                </a:lnTo>
                <a:cubicBezTo>
                  <a:pt x="4" y="15"/>
                  <a:pt x="0" y="12"/>
                  <a:pt x="0" y="8"/>
                </a:cubicBezTo>
                <a:cubicBezTo>
                  <a:pt x="0" y="4"/>
                  <a:pt x="4" y="0"/>
                  <a:pt x="8" y="0"/>
                </a:cubicBezTo>
                <a:lnTo>
                  <a:pt x="117" y="0"/>
                </a:lnTo>
                <a:cubicBezTo>
                  <a:pt x="147" y="0"/>
                  <a:pt x="175" y="7"/>
                  <a:pt x="202" y="19"/>
                </a:cubicBezTo>
                <a:lnTo>
                  <a:pt x="250" y="41"/>
                </a:lnTo>
                <a:lnTo>
                  <a:pt x="292" y="41"/>
                </a:lnTo>
                <a:cubicBezTo>
                  <a:pt x="318" y="41"/>
                  <a:pt x="342" y="53"/>
                  <a:pt x="357" y="74"/>
                </a:cubicBezTo>
                <a:cubicBezTo>
                  <a:pt x="358" y="76"/>
                  <a:pt x="359" y="77"/>
                  <a:pt x="359" y="79"/>
                </a:cubicBezTo>
                <a:cubicBezTo>
                  <a:pt x="359" y="112"/>
                  <a:pt x="277" y="121"/>
                  <a:pt x="261" y="123"/>
                </a:cubicBezTo>
                <a:cubicBezTo>
                  <a:pt x="258" y="123"/>
                  <a:pt x="255" y="123"/>
                  <a:pt x="253" y="12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39" name="Freeform 166">
            <a:extLst>
              <a:ext uri="{FF2B5EF4-FFF2-40B4-BE49-F238E27FC236}">
                <a16:creationId xmlns:a16="http://schemas.microsoft.com/office/drawing/2014/main" id="{7EEF0171-F805-D2FC-052D-FE58F6F2DE04}"/>
              </a:ext>
            </a:extLst>
          </xdr:cNvPr>
          <xdr:cNvSpPr>
            <a:spLocks/>
          </xdr:cNvSpPr>
        </xdr:nvSpPr>
        <xdr:spPr bwMode="auto">
          <a:xfrm>
            <a:off x="5895976" y="3516313"/>
            <a:ext cx="457200" cy="152400"/>
          </a:xfrm>
          <a:custGeom>
            <a:avLst/>
            <a:gdLst>
              <a:gd name="T0" fmla="*/ 314 w 501"/>
              <a:gd name="T1" fmla="*/ 167 h 167"/>
              <a:gd name="T2" fmla="*/ 212 w 501"/>
              <a:gd name="T3" fmla="*/ 167 h 167"/>
              <a:gd name="T4" fmla="*/ 58 w 501"/>
              <a:gd name="T5" fmla="*/ 116 h 167"/>
              <a:gd name="T6" fmla="*/ 30 w 501"/>
              <a:gd name="T7" fmla="*/ 108 h 167"/>
              <a:gd name="T8" fmla="*/ 8 w 501"/>
              <a:gd name="T9" fmla="*/ 111 h 167"/>
              <a:gd name="T10" fmla="*/ 0 w 501"/>
              <a:gd name="T11" fmla="*/ 105 h 167"/>
              <a:gd name="T12" fmla="*/ 6 w 501"/>
              <a:gd name="T13" fmla="*/ 97 h 167"/>
              <a:gd name="T14" fmla="*/ 28 w 501"/>
              <a:gd name="T15" fmla="*/ 94 h 167"/>
              <a:gd name="T16" fmla="*/ 67 w 501"/>
              <a:gd name="T17" fmla="*/ 104 h 167"/>
              <a:gd name="T18" fmla="*/ 212 w 501"/>
              <a:gd name="T19" fmla="*/ 152 h 167"/>
              <a:gd name="T20" fmla="*/ 314 w 501"/>
              <a:gd name="T21" fmla="*/ 152 h 167"/>
              <a:gd name="T22" fmla="*/ 333 w 501"/>
              <a:gd name="T23" fmla="*/ 147 h 167"/>
              <a:gd name="T24" fmla="*/ 483 w 501"/>
              <a:gd name="T25" fmla="*/ 45 h 167"/>
              <a:gd name="T26" fmla="*/ 485 w 501"/>
              <a:gd name="T27" fmla="*/ 41 h 167"/>
              <a:gd name="T28" fmla="*/ 484 w 501"/>
              <a:gd name="T29" fmla="*/ 36 h 167"/>
              <a:gd name="T30" fmla="*/ 428 w 501"/>
              <a:gd name="T31" fmla="*/ 25 h 167"/>
              <a:gd name="T32" fmla="*/ 380 w 501"/>
              <a:gd name="T33" fmla="*/ 48 h 167"/>
              <a:gd name="T34" fmla="*/ 370 w 501"/>
              <a:gd name="T35" fmla="*/ 44 h 167"/>
              <a:gd name="T36" fmla="*/ 374 w 501"/>
              <a:gd name="T37" fmla="*/ 35 h 167"/>
              <a:gd name="T38" fmla="*/ 421 w 501"/>
              <a:gd name="T39" fmla="*/ 12 h 167"/>
              <a:gd name="T40" fmla="*/ 495 w 501"/>
              <a:gd name="T41" fmla="*/ 26 h 167"/>
              <a:gd name="T42" fmla="*/ 500 w 501"/>
              <a:gd name="T43" fmla="*/ 43 h 167"/>
              <a:gd name="T44" fmla="*/ 491 w 501"/>
              <a:gd name="T45" fmla="*/ 57 h 167"/>
              <a:gd name="T46" fmla="*/ 341 w 501"/>
              <a:gd name="T47" fmla="*/ 159 h 167"/>
              <a:gd name="T48" fmla="*/ 314 w 501"/>
              <a:gd name="T49" fmla="*/ 167 h 1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01" h="167">
                <a:moveTo>
                  <a:pt x="314" y="167"/>
                </a:moveTo>
                <a:lnTo>
                  <a:pt x="212" y="167"/>
                </a:lnTo>
                <a:cubicBezTo>
                  <a:pt x="157" y="167"/>
                  <a:pt x="102" y="149"/>
                  <a:pt x="58" y="116"/>
                </a:cubicBezTo>
                <a:cubicBezTo>
                  <a:pt x="50" y="110"/>
                  <a:pt x="40" y="107"/>
                  <a:pt x="30" y="108"/>
                </a:cubicBezTo>
                <a:lnTo>
                  <a:pt x="8" y="111"/>
                </a:lnTo>
                <a:cubicBezTo>
                  <a:pt x="4" y="111"/>
                  <a:pt x="1" y="109"/>
                  <a:pt x="0" y="105"/>
                </a:cubicBezTo>
                <a:cubicBezTo>
                  <a:pt x="0" y="101"/>
                  <a:pt x="2" y="97"/>
                  <a:pt x="6" y="97"/>
                </a:cubicBezTo>
                <a:lnTo>
                  <a:pt x="28" y="94"/>
                </a:lnTo>
                <a:cubicBezTo>
                  <a:pt x="42" y="92"/>
                  <a:pt x="56" y="96"/>
                  <a:pt x="67" y="104"/>
                </a:cubicBezTo>
                <a:cubicBezTo>
                  <a:pt x="109" y="135"/>
                  <a:pt x="160" y="152"/>
                  <a:pt x="212" y="152"/>
                </a:cubicBezTo>
                <a:lnTo>
                  <a:pt x="314" y="152"/>
                </a:lnTo>
                <a:cubicBezTo>
                  <a:pt x="321" y="152"/>
                  <a:pt x="327" y="150"/>
                  <a:pt x="333" y="147"/>
                </a:cubicBezTo>
                <a:lnTo>
                  <a:pt x="483" y="45"/>
                </a:lnTo>
                <a:cubicBezTo>
                  <a:pt x="485" y="44"/>
                  <a:pt x="485" y="42"/>
                  <a:pt x="485" y="41"/>
                </a:cubicBezTo>
                <a:cubicBezTo>
                  <a:pt x="485" y="40"/>
                  <a:pt x="485" y="38"/>
                  <a:pt x="484" y="36"/>
                </a:cubicBezTo>
                <a:cubicBezTo>
                  <a:pt x="470" y="20"/>
                  <a:pt x="447" y="16"/>
                  <a:pt x="428" y="25"/>
                </a:cubicBezTo>
                <a:lnTo>
                  <a:pt x="380" y="48"/>
                </a:lnTo>
                <a:cubicBezTo>
                  <a:pt x="376" y="50"/>
                  <a:pt x="372" y="48"/>
                  <a:pt x="370" y="44"/>
                </a:cubicBezTo>
                <a:cubicBezTo>
                  <a:pt x="368" y="41"/>
                  <a:pt x="370" y="36"/>
                  <a:pt x="374" y="35"/>
                </a:cubicBezTo>
                <a:lnTo>
                  <a:pt x="421" y="12"/>
                </a:lnTo>
                <a:cubicBezTo>
                  <a:pt x="446" y="0"/>
                  <a:pt x="476" y="6"/>
                  <a:pt x="495" y="26"/>
                </a:cubicBezTo>
                <a:cubicBezTo>
                  <a:pt x="499" y="31"/>
                  <a:pt x="501" y="37"/>
                  <a:pt x="500" y="43"/>
                </a:cubicBezTo>
                <a:cubicBezTo>
                  <a:pt x="499" y="49"/>
                  <a:pt x="496" y="54"/>
                  <a:pt x="491" y="57"/>
                </a:cubicBezTo>
                <a:lnTo>
                  <a:pt x="341" y="159"/>
                </a:lnTo>
                <a:cubicBezTo>
                  <a:pt x="333" y="164"/>
                  <a:pt x="324" y="167"/>
                  <a:pt x="314" y="16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40" name="Freeform 167">
            <a:extLst>
              <a:ext uri="{FF2B5EF4-FFF2-40B4-BE49-F238E27FC236}">
                <a16:creationId xmlns:a16="http://schemas.microsoft.com/office/drawing/2014/main" id="{5153F81F-3370-7677-B475-EB0E288F2B14}"/>
              </a:ext>
            </a:extLst>
          </xdr:cNvPr>
          <xdr:cNvSpPr>
            <a:spLocks/>
          </xdr:cNvSpPr>
        </xdr:nvSpPr>
        <xdr:spPr bwMode="auto">
          <a:xfrm>
            <a:off x="5999163" y="3235325"/>
            <a:ext cx="82550" cy="260350"/>
          </a:xfrm>
          <a:custGeom>
            <a:avLst/>
            <a:gdLst>
              <a:gd name="T0" fmla="*/ 84 w 91"/>
              <a:gd name="T1" fmla="*/ 286 h 286"/>
              <a:gd name="T2" fmla="*/ 77 w 91"/>
              <a:gd name="T3" fmla="*/ 279 h 286"/>
              <a:gd name="T4" fmla="*/ 77 w 91"/>
              <a:gd name="T5" fmla="*/ 14 h 286"/>
              <a:gd name="T6" fmla="*/ 15 w 91"/>
              <a:gd name="T7" fmla="*/ 14 h 286"/>
              <a:gd name="T8" fmla="*/ 15 w 91"/>
              <a:gd name="T9" fmla="*/ 277 h 286"/>
              <a:gd name="T10" fmla="*/ 8 w 91"/>
              <a:gd name="T11" fmla="*/ 284 h 286"/>
              <a:gd name="T12" fmla="*/ 0 w 91"/>
              <a:gd name="T13" fmla="*/ 277 h 286"/>
              <a:gd name="T14" fmla="*/ 0 w 91"/>
              <a:gd name="T15" fmla="*/ 7 h 286"/>
              <a:gd name="T16" fmla="*/ 8 w 91"/>
              <a:gd name="T17" fmla="*/ 0 h 286"/>
              <a:gd name="T18" fmla="*/ 84 w 91"/>
              <a:gd name="T19" fmla="*/ 0 h 286"/>
              <a:gd name="T20" fmla="*/ 91 w 91"/>
              <a:gd name="T21" fmla="*/ 7 h 286"/>
              <a:gd name="T22" fmla="*/ 91 w 91"/>
              <a:gd name="T23" fmla="*/ 279 h 286"/>
              <a:gd name="T24" fmla="*/ 84 w 91"/>
              <a:gd name="T25" fmla="*/ 286 h 2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86">
                <a:moveTo>
                  <a:pt x="84" y="286"/>
                </a:moveTo>
                <a:cubicBezTo>
                  <a:pt x="80" y="286"/>
                  <a:pt x="77" y="283"/>
                  <a:pt x="77" y="279"/>
                </a:cubicBezTo>
                <a:lnTo>
                  <a:pt x="77" y="14"/>
                </a:lnTo>
                <a:lnTo>
                  <a:pt x="15" y="14"/>
                </a:lnTo>
                <a:lnTo>
                  <a:pt x="15" y="277"/>
                </a:lnTo>
                <a:cubicBezTo>
                  <a:pt x="15" y="281"/>
                  <a:pt x="12" y="284"/>
                  <a:pt x="8" y="284"/>
                </a:cubicBezTo>
                <a:cubicBezTo>
                  <a:pt x="4" y="284"/>
                  <a:pt x="0" y="281"/>
                  <a:pt x="0" y="277"/>
                </a:cubicBezTo>
                <a:lnTo>
                  <a:pt x="0" y="7"/>
                </a:lnTo>
                <a:cubicBezTo>
                  <a:pt x="0" y="3"/>
                  <a:pt x="4" y="0"/>
                  <a:pt x="8" y="0"/>
                </a:cubicBezTo>
                <a:lnTo>
                  <a:pt x="84" y="0"/>
                </a:lnTo>
                <a:cubicBezTo>
                  <a:pt x="88" y="0"/>
                  <a:pt x="91" y="3"/>
                  <a:pt x="91" y="7"/>
                </a:cubicBezTo>
                <a:lnTo>
                  <a:pt x="91" y="279"/>
                </a:lnTo>
                <a:cubicBezTo>
                  <a:pt x="91" y="283"/>
                  <a:pt x="88" y="286"/>
                  <a:pt x="84" y="28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41" name="Freeform 168">
            <a:extLst>
              <a:ext uri="{FF2B5EF4-FFF2-40B4-BE49-F238E27FC236}">
                <a16:creationId xmlns:a16="http://schemas.microsoft.com/office/drawing/2014/main" id="{5AE56598-AEDD-15E8-7A5F-4C95539CAB02}"/>
              </a:ext>
            </a:extLst>
          </xdr:cNvPr>
          <xdr:cNvSpPr>
            <a:spLocks/>
          </xdr:cNvSpPr>
        </xdr:nvSpPr>
        <xdr:spPr bwMode="auto">
          <a:xfrm>
            <a:off x="6103938" y="3303588"/>
            <a:ext cx="84138" cy="222250"/>
          </a:xfrm>
          <a:custGeom>
            <a:avLst/>
            <a:gdLst>
              <a:gd name="T0" fmla="*/ 84 w 91"/>
              <a:gd name="T1" fmla="*/ 243 h 243"/>
              <a:gd name="T2" fmla="*/ 76 w 91"/>
              <a:gd name="T3" fmla="*/ 236 h 243"/>
              <a:gd name="T4" fmla="*/ 76 w 91"/>
              <a:gd name="T5" fmla="*/ 15 h 243"/>
              <a:gd name="T6" fmla="*/ 15 w 91"/>
              <a:gd name="T7" fmla="*/ 15 h 243"/>
              <a:gd name="T8" fmla="*/ 15 w 91"/>
              <a:gd name="T9" fmla="*/ 218 h 243"/>
              <a:gd name="T10" fmla="*/ 7 w 91"/>
              <a:gd name="T11" fmla="*/ 225 h 243"/>
              <a:gd name="T12" fmla="*/ 0 w 91"/>
              <a:gd name="T13" fmla="*/ 218 h 243"/>
              <a:gd name="T14" fmla="*/ 0 w 91"/>
              <a:gd name="T15" fmla="*/ 7 h 243"/>
              <a:gd name="T16" fmla="*/ 7 w 91"/>
              <a:gd name="T17" fmla="*/ 0 h 243"/>
              <a:gd name="T18" fmla="*/ 84 w 91"/>
              <a:gd name="T19" fmla="*/ 0 h 243"/>
              <a:gd name="T20" fmla="*/ 91 w 91"/>
              <a:gd name="T21" fmla="*/ 7 h 243"/>
              <a:gd name="T22" fmla="*/ 91 w 91"/>
              <a:gd name="T23" fmla="*/ 236 h 243"/>
              <a:gd name="T24" fmla="*/ 84 w 91"/>
              <a:gd name="T25" fmla="*/ 243 h 2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43">
                <a:moveTo>
                  <a:pt x="84" y="243"/>
                </a:moveTo>
                <a:cubicBezTo>
                  <a:pt x="80" y="243"/>
                  <a:pt x="76" y="240"/>
                  <a:pt x="76" y="236"/>
                </a:cubicBezTo>
                <a:lnTo>
                  <a:pt x="76" y="15"/>
                </a:lnTo>
                <a:lnTo>
                  <a:pt x="15" y="15"/>
                </a:lnTo>
                <a:lnTo>
                  <a:pt x="15" y="218"/>
                </a:lnTo>
                <a:cubicBezTo>
                  <a:pt x="15" y="222"/>
                  <a:pt x="11" y="225"/>
                  <a:pt x="7" y="225"/>
                </a:cubicBezTo>
                <a:cubicBezTo>
                  <a:pt x="3" y="225"/>
                  <a:pt x="0" y="222"/>
                  <a:pt x="0" y="218"/>
                </a:cubicBezTo>
                <a:lnTo>
                  <a:pt x="0" y="7"/>
                </a:lnTo>
                <a:cubicBezTo>
                  <a:pt x="0" y="3"/>
                  <a:pt x="3" y="0"/>
                  <a:pt x="7" y="0"/>
                </a:cubicBezTo>
                <a:lnTo>
                  <a:pt x="84" y="0"/>
                </a:lnTo>
                <a:cubicBezTo>
                  <a:pt x="88" y="0"/>
                  <a:pt x="91" y="3"/>
                  <a:pt x="91" y="7"/>
                </a:cubicBezTo>
                <a:lnTo>
                  <a:pt x="91" y="236"/>
                </a:lnTo>
                <a:cubicBezTo>
                  <a:pt x="91" y="240"/>
                  <a:pt x="88" y="243"/>
                  <a:pt x="84" y="243"/>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42" name="Freeform 169">
            <a:extLst>
              <a:ext uri="{FF2B5EF4-FFF2-40B4-BE49-F238E27FC236}">
                <a16:creationId xmlns:a16="http://schemas.microsoft.com/office/drawing/2014/main" id="{4FCF736F-A999-F9E0-14F6-CF2AF5FAEF71}"/>
              </a:ext>
            </a:extLst>
          </xdr:cNvPr>
          <xdr:cNvSpPr>
            <a:spLocks/>
          </xdr:cNvSpPr>
        </xdr:nvSpPr>
        <xdr:spPr bwMode="auto">
          <a:xfrm>
            <a:off x="6210301" y="3367088"/>
            <a:ext cx="82550" cy="168275"/>
          </a:xfrm>
          <a:custGeom>
            <a:avLst/>
            <a:gdLst>
              <a:gd name="T0" fmla="*/ 7 w 91"/>
              <a:gd name="T1" fmla="*/ 185 h 185"/>
              <a:gd name="T2" fmla="*/ 0 w 91"/>
              <a:gd name="T3" fmla="*/ 177 h 185"/>
              <a:gd name="T4" fmla="*/ 0 w 91"/>
              <a:gd name="T5" fmla="*/ 7 h 185"/>
              <a:gd name="T6" fmla="*/ 7 w 91"/>
              <a:gd name="T7" fmla="*/ 0 h 185"/>
              <a:gd name="T8" fmla="*/ 84 w 91"/>
              <a:gd name="T9" fmla="*/ 0 h 185"/>
              <a:gd name="T10" fmla="*/ 91 w 91"/>
              <a:gd name="T11" fmla="*/ 7 h 185"/>
              <a:gd name="T12" fmla="*/ 91 w 91"/>
              <a:gd name="T13" fmla="*/ 153 h 185"/>
              <a:gd name="T14" fmla="*/ 84 w 91"/>
              <a:gd name="T15" fmla="*/ 160 h 185"/>
              <a:gd name="T16" fmla="*/ 76 w 91"/>
              <a:gd name="T17" fmla="*/ 153 h 185"/>
              <a:gd name="T18" fmla="*/ 76 w 91"/>
              <a:gd name="T19" fmla="*/ 14 h 185"/>
              <a:gd name="T20" fmla="*/ 14 w 91"/>
              <a:gd name="T21" fmla="*/ 14 h 185"/>
              <a:gd name="T22" fmla="*/ 14 w 91"/>
              <a:gd name="T23" fmla="*/ 177 h 185"/>
              <a:gd name="T24" fmla="*/ 7 w 91"/>
              <a:gd name="T25" fmla="*/ 185 h 1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185">
                <a:moveTo>
                  <a:pt x="7" y="185"/>
                </a:moveTo>
                <a:cubicBezTo>
                  <a:pt x="3" y="185"/>
                  <a:pt x="0" y="181"/>
                  <a:pt x="0" y="177"/>
                </a:cubicBezTo>
                <a:lnTo>
                  <a:pt x="0" y="7"/>
                </a:lnTo>
                <a:cubicBezTo>
                  <a:pt x="0" y="3"/>
                  <a:pt x="3" y="0"/>
                  <a:pt x="7" y="0"/>
                </a:cubicBezTo>
                <a:lnTo>
                  <a:pt x="84" y="0"/>
                </a:lnTo>
                <a:cubicBezTo>
                  <a:pt x="88" y="0"/>
                  <a:pt x="91" y="3"/>
                  <a:pt x="91" y="7"/>
                </a:cubicBezTo>
                <a:lnTo>
                  <a:pt x="91" y="153"/>
                </a:lnTo>
                <a:cubicBezTo>
                  <a:pt x="91" y="157"/>
                  <a:pt x="88" y="160"/>
                  <a:pt x="84" y="160"/>
                </a:cubicBezTo>
                <a:cubicBezTo>
                  <a:pt x="79" y="160"/>
                  <a:pt x="76" y="157"/>
                  <a:pt x="76" y="153"/>
                </a:cubicBezTo>
                <a:lnTo>
                  <a:pt x="76" y="14"/>
                </a:lnTo>
                <a:lnTo>
                  <a:pt x="14" y="14"/>
                </a:lnTo>
                <a:lnTo>
                  <a:pt x="14" y="177"/>
                </a:lnTo>
                <a:cubicBezTo>
                  <a:pt x="14" y="181"/>
                  <a:pt x="11" y="185"/>
                  <a:pt x="7" y="185"/>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393704</xdr:colOff>
      <xdr:row>95</xdr:row>
      <xdr:rowOff>57150</xdr:rowOff>
    </xdr:from>
    <xdr:to>
      <xdr:col>10</xdr:col>
      <xdr:colOff>152729</xdr:colOff>
      <xdr:row>95</xdr:row>
      <xdr:rowOff>582612</xdr:rowOff>
    </xdr:to>
    <xdr:grpSp>
      <xdr:nvGrpSpPr>
        <xdr:cNvPr id="453" name="Project_launch" descr="{&quot;Key&quot;:&quot;POWER_USER_SHAPE_ICON&quot;,&quot;Value&quot;:&quot;POWER_USER_SHAPE_ICON_STYLE_1&quot;}">
          <a:extLst>
            <a:ext uri="{FF2B5EF4-FFF2-40B4-BE49-F238E27FC236}">
              <a16:creationId xmlns:a16="http://schemas.microsoft.com/office/drawing/2014/main" id="{85EDC190-008A-4F9F-91D3-7D7C95432CD0}"/>
            </a:ext>
          </a:extLst>
        </xdr:cNvPr>
        <xdr:cNvGrpSpPr>
          <a:grpSpLocks noChangeAspect="1"/>
        </xdr:cNvGrpSpPr>
      </xdr:nvGrpSpPr>
      <xdr:grpSpPr>
        <a:xfrm>
          <a:off x="9096379" y="39814500"/>
          <a:ext cx="705175" cy="522287"/>
          <a:chOff x="2932113" y="4483100"/>
          <a:chExt cx="855663" cy="644525"/>
        </a:xfrm>
      </xdr:grpSpPr>
      <xdr:sp macro="" textlink="">
        <xdr:nvSpPr>
          <xdr:cNvPr id="454" name="Freeform 61">
            <a:extLst>
              <a:ext uri="{FF2B5EF4-FFF2-40B4-BE49-F238E27FC236}">
                <a16:creationId xmlns:a16="http://schemas.microsoft.com/office/drawing/2014/main" id="{AC697E05-8DED-C0F4-264F-A5FB0A899122}"/>
              </a:ext>
            </a:extLst>
          </xdr:cNvPr>
          <xdr:cNvSpPr>
            <a:spLocks/>
          </xdr:cNvSpPr>
        </xdr:nvSpPr>
        <xdr:spPr bwMode="auto">
          <a:xfrm>
            <a:off x="2932113" y="4752975"/>
            <a:ext cx="458788" cy="374650"/>
          </a:xfrm>
          <a:custGeom>
            <a:avLst/>
            <a:gdLst>
              <a:gd name="T0" fmla="*/ 0 w 611"/>
              <a:gd name="T1" fmla="*/ 498 h 498"/>
              <a:gd name="T2" fmla="*/ 32 w 611"/>
              <a:gd name="T3" fmla="*/ 146 h 498"/>
              <a:gd name="T4" fmla="*/ 199 w 611"/>
              <a:gd name="T5" fmla="*/ 7 h 498"/>
              <a:gd name="T6" fmla="*/ 340 w 611"/>
              <a:gd name="T7" fmla="*/ 157 h 498"/>
              <a:gd name="T8" fmla="*/ 551 w 611"/>
              <a:gd name="T9" fmla="*/ 360 h 498"/>
              <a:gd name="T10" fmla="*/ 608 w 611"/>
              <a:gd name="T11" fmla="*/ 428 h 498"/>
              <a:gd name="T12" fmla="*/ 545 w 611"/>
              <a:gd name="T13" fmla="*/ 485 h 498"/>
              <a:gd name="T14" fmla="*/ 544 w 611"/>
              <a:gd name="T15" fmla="*/ 485 h 498"/>
              <a:gd name="T16" fmla="*/ 236 w 611"/>
              <a:gd name="T17" fmla="*/ 274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1" h="498">
                <a:moveTo>
                  <a:pt x="0" y="498"/>
                </a:moveTo>
                <a:lnTo>
                  <a:pt x="32" y="146"/>
                </a:lnTo>
                <a:cubicBezTo>
                  <a:pt x="44" y="49"/>
                  <a:pt x="123" y="0"/>
                  <a:pt x="199" y="7"/>
                </a:cubicBezTo>
                <a:cubicBezTo>
                  <a:pt x="278" y="14"/>
                  <a:pt x="330" y="80"/>
                  <a:pt x="340" y="157"/>
                </a:cubicBezTo>
                <a:cubicBezTo>
                  <a:pt x="355" y="278"/>
                  <a:pt x="441" y="350"/>
                  <a:pt x="551" y="360"/>
                </a:cubicBezTo>
                <a:cubicBezTo>
                  <a:pt x="586" y="363"/>
                  <a:pt x="611" y="393"/>
                  <a:pt x="608" y="428"/>
                </a:cubicBezTo>
                <a:cubicBezTo>
                  <a:pt x="605" y="466"/>
                  <a:pt x="573" y="485"/>
                  <a:pt x="545" y="485"/>
                </a:cubicBezTo>
                <a:lnTo>
                  <a:pt x="544" y="485"/>
                </a:lnTo>
                <a:cubicBezTo>
                  <a:pt x="392" y="474"/>
                  <a:pt x="280" y="384"/>
                  <a:pt x="236" y="274"/>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5" name="Line 62">
            <a:extLst>
              <a:ext uri="{FF2B5EF4-FFF2-40B4-BE49-F238E27FC236}">
                <a16:creationId xmlns:a16="http://schemas.microsoft.com/office/drawing/2014/main" id="{9E940AD4-2022-3719-32BE-47E4CBDFC2D8}"/>
              </a:ext>
            </a:extLst>
          </xdr:cNvPr>
          <xdr:cNvSpPr>
            <a:spLocks noChangeShapeType="1"/>
          </xdr:cNvSpPr>
        </xdr:nvSpPr>
        <xdr:spPr bwMode="auto">
          <a:xfrm flipH="1">
            <a:off x="3167063" y="5048250"/>
            <a:ext cx="6350" cy="79375"/>
          </a:xfrm>
          <a:prstGeom prst="line">
            <a:avLst/>
          </a:prstGeom>
          <a:noFill/>
          <a:ln w="19050" cap="flat">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6" name="Freeform 63">
            <a:extLst>
              <a:ext uri="{FF2B5EF4-FFF2-40B4-BE49-F238E27FC236}">
                <a16:creationId xmlns:a16="http://schemas.microsoft.com/office/drawing/2014/main" id="{8D2702EF-3E57-20D7-564C-67741B2E06FA}"/>
              </a:ext>
            </a:extLst>
          </xdr:cNvPr>
          <xdr:cNvSpPr>
            <a:spLocks/>
          </xdr:cNvSpPr>
        </xdr:nvSpPr>
        <xdr:spPr bwMode="auto">
          <a:xfrm>
            <a:off x="3360738" y="4759325"/>
            <a:ext cx="427038" cy="368300"/>
          </a:xfrm>
          <a:custGeom>
            <a:avLst/>
            <a:gdLst>
              <a:gd name="T0" fmla="*/ 568 w 568"/>
              <a:gd name="T1" fmla="*/ 490 h 490"/>
              <a:gd name="T2" fmla="*/ 536 w 568"/>
              <a:gd name="T3" fmla="*/ 144 h 490"/>
              <a:gd name="T4" fmla="*/ 373 w 568"/>
              <a:gd name="T5" fmla="*/ 8 h 490"/>
              <a:gd name="T6" fmla="*/ 235 w 568"/>
              <a:gd name="T7" fmla="*/ 155 h 490"/>
              <a:gd name="T8" fmla="*/ 0 w 568"/>
              <a:gd name="T9" fmla="*/ 357 h 490"/>
            </a:gdLst>
            <a:ahLst/>
            <a:cxnLst>
              <a:cxn ang="0">
                <a:pos x="T0" y="T1"/>
              </a:cxn>
              <a:cxn ang="0">
                <a:pos x="T2" y="T3"/>
              </a:cxn>
              <a:cxn ang="0">
                <a:pos x="T4" y="T5"/>
              </a:cxn>
              <a:cxn ang="0">
                <a:pos x="T6" y="T7"/>
              </a:cxn>
              <a:cxn ang="0">
                <a:pos x="T8" y="T9"/>
              </a:cxn>
            </a:cxnLst>
            <a:rect l="0" t="0" r="r" b="b"/>
            <a:pathLst>
              <a:path w="568" h="490">
                <a:moveTo>
                  <a:pt x="568" y="490"/>
                </a:moveTo>
                <a:lnTo>
                  <a:pt x="536" y="144"/>
                </a:lnTo>
                <a:cubicBezTo>
                  <a:pt x="525" y="53"/>
                  <a:pt x="449" y="0"/>
                  <a:pt x="373" y="8"/>
                </a:cubicBezTo>
                <a:cubicBezTo>
                  <a:pt x="295" y="15"/>
                  <a:pt x="244" y="79"/>
                  <a:pt x="235" y="155"/>
                </a:cubicBezTo>
                <a:cubicBezTo>
                  <a:pt x="220" y="274"/>
                  <a:pt x="125" y="350"/>
                  <a:pt x="0" y="357"/>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7" name="Freeform 64">
            <a:extLst>
              <a:ext uri="{FF2B5EF4-FFF2-40B4-BE49-F238E27FC236}">
                <a16:creationId xmlns:a16="http://schemas.microsoft.com/office/drawing/2014/main" id="{92BDDFB1-2543-9155-F105-92A1C0AEA410}"/>
              </a:ext>
            </a:extLst>
          </xdr:cNvPr>
          <xdr:cNvSpPr>
            <a:spLocks/>
          </xdr:cNvSpPr>
        </xdr:nvSpPr>
        <xdr:spPr bwMode="auto">
          <a:xfrm>
            <a:off x="3357563" y="5051425"/>
            <a:ext cx="200025" cy="76200"/>
          </a:xfrm>
          <a:custGeom>
            <a:avLst/>
            <a:gdLst>
              <a:gd name="T0" fmla="*/ 0 w 266"/>
              <a:gd name="T1" fmla="*/ 84 h 101"/>
              <a:gd name="T2" fmla="*/ 254 w 266"/>
              <a:gd name="T3" fmla="*/ 0 h 101"/>
              <a:gd name="T4" fmla="*/ 266 w 266"/>
              <a:gd name="T5" fmla="*/ 101 h 101"/>
            </a:gdLst>
            <a:ahLst/>
            <a:cxnLst>
              <a:cxn ang="0">
                <a:pos x="T0" y="T1"/>
              </a:cxn>
              <a:cxn ang="0">
                <a:pos x="T2" y="T3"/>
              </a:cxn>
              <a:cxn ang="0">
                <a:pos x="T4" y="T5"/>
              </a:cxn>
            </a:cxnLst>
            <a:rect l="0" t="0" r="r" b="b"/>
            <a:pathLst>
              <a:path w="266" h="101">
                <a:moveTo>
                  <a:pt x="0" y="84"/>
                </a:moveTo>
                <a:cubicBezTo>
                  <a:pt x="97" y="89"/>
                  <a:pt x="199" y="48"/>
                  <a:pt x="254" y="0"/>
                </a:cubicBezTo>
                <a:lnTo>
                  <a:pt x="266" y="101"/>
                </a:ln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8" name="Freeform 65">
            <a:extLst>
              <a:ext uri="{FF2B5EF4-FFF2-40B4-BE49-F238E27FC236}">
                <a16:creationId xmlns:a16="http://schemas.microsoft.com/office/drawing/2014/main" id="{F203666A-CED2-28A5-AF6B-B2CC46B91C9A}"/>
              </a:ext>
            </a:extLst>
          </xdr:cNvPr>
          <xdr:cNvSpPr>
            <a:spLocks/>
          </xdr:cNvSpPr>
        </xdr:nvSpPr>
        <xdr:spPr bwMode="auto">
          <a:xfrm>
            <a:off x="3486150" y="4600575"/>
            <a:ext cx="214313" cy="133350"/>
          </a:xfrm>
          <a:custGeom>
            <a:avLst/>
            <a:gdLst>
              <a:gd name="T0" fmla="*/ 282 w 285"/>
              <a:gd name="T1" fmla="*/ 1 h 177"/>
              <a:gd name="T2" fmla="*/ 277 w 285"/>
              <a:gd name="T3" fmla="*/ 65 h 177"/>
              <a:gd name="T4" fmla="*/ 105 w 285"/>
              <a:gd name="T5" fmla="*/ 154 h 177"/>
              <a:gd name="T6" fmla="*/ 12 w 285"/>
              <a:gd name="T7" fmla="*/ 0 h 177"/>
            </a:gdLst>
            <a:ahLst/>
            <a:cxnLst>
              <a:cxn ang="0">
                <a:pos x="T0" y="T1"/>
              </a:cxn>
              <a:cxn ang="0">
                <a:pos x="T2" y="T3"/>
              </a:cxn>
              <a:cxn ang="0">
                <a:pos x="T4" y="T5"/>
              </a:cxn>
              <a:cxn ang="0">
                <a:pos x="T6" y="T7"/>
              </a:cxn>
            </a:cxnLst>
            <a:rect l="0" t="0" r="r" b="b"/>
            <a:pathLst>
              <a:path w="285" h="177">
                <a:moveTo>
                  <a:pt x="282" y="1"/>
                </a:moveTo>
                <a:cubicBezTo>
                  <a:pt x="285" y="21"/>
                  <a:pt x="284" y="43"/>
                  <a:pt x="277" y="65"/>
                </a:cubicBezTo>
                <a:cubicBezTo>
                  <a:pt x="254" y="137"/>
                  <a:pt x="177" y="177"/>
                  <a:pt x="105" y="154"/>
                </a:cubicBezTo>
                <a:cubicBezTo>
                  <a:pt x="39" y="133"/>
                  <a:pt x="0" y="66"/>
                  <a:pt x="12"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9" name="Freeform 66">
            <a:extLst>
              <a:ext uri="{FF2B5EF4-FFF2-40B4-BE49-F238E27FC236}">
                <a16:creationId xmlns:a16="http://schemas.microsoft.com/office/drawing/2014/main" id="{83348D78-2C0D-88E9-C675-ECDF57BC064E}"/>
              </a:ext>
            </a:extLst>
          </xdr:cNvPr>
          <xdr:cNvSpPr>
            <a:spLocks/>
          </xdr:cNvSpPr>
        </xdr:nvSpPr>
        <xdr:spPr bwMode="auto">
          <a:xfrm>
            <a:off x="3484563" y="4483100"/>
            <a:ext cx="223838" cy="115888"/>
          </a:xfrm>
          <a:custGeom>
            <a:avLst/>
            <a:gdLst>
              <a:gd name="T0" fmla="*/ 0 w 297"/>
              <a:gd name="T1" fmla="*/ 154 h 154"/>
              <a:gd name="T2" fmla="*/ 149 w 297"/>
              <a:gd name="T3" fmla="*/ 0 h 154"/>
              <a:gd name="T4" fmla="*/ 191 w 297"/>
              <a:gd name="T5" fmla="*/ 7 h 154"/>
              <a:gd name="T6" fmla="*/ 295 w 297"/>
              <a:gd name="T7" fmla="*/ 152 h 154"/>
            </a:gdLst>
            <a:ahLst/>
            <a:cxnLst>
              <a:cxn ang="0">
                <a:pos x="T0" y="T1"/>
              </a:cxn>
              <a:cxn ang="0">
                <a:pos x="T2" y="T3"/>
              </a:cxn>
              <a:cxn ang="0">
                <a:pos x="T4" y="T5"/>
              </a:cxn>
              <a:cxn ang="0">
                <a:pos x="T6" y="T7"/>
              </a:cxn>
            </a:cxnLst>
            <a:rect l="0" t="0" r="r" b="b"/>
            <a:pathLst>
              <a:path w="297" h="154">
                <a:moveTo>
                  <a:pt x="0" y="154"/>
                </a:moveTo>
                <a:cubicBezTo>
                  <a:pt x="3" y="63"/>
                  <a:pt x="70" y="0"/>
                  <a:pt x="149" y="0"/>
                </a:cubicBezTo>
                <a:cubicBezTo>
                  <a:pt x="164" y="0"/>
                  <a:pt x="178" y="3"/>
                  <a:pt x="191" y="7"/>
                </a:cubicBezTo>
                <a:cubicBezTo>
                  <a:pt x="256" y="27"/>
                  <a:pt x="297" y="93"/>
                  <a:pt x="295"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0" name="Line 67">
            <a:extLst>
              <a:ext uri="{FF2B5EF4-FFF2-40B4-BE49-F238E27FC236}">
                <a16:creationId xmlns:a16="http://schemas.microsoft.com/office/drawing/2014/main" id="{3285BF76-25F5-97DE-0954-8F68CB7010E2}"/>
              </a:ext>
            </a:extLst>
          </xdr:cNvPr>
          <xdr:cNvSpPr>
            <a:spLocks noChangeShapeType="1"/>
          </xdr:cNvSpPr>
        </xdr:nvSpPr>
        <xdr:spPr bwMode="auto">
          <a:xfrm>
            <a:off x="3448050" y="4598988"/>
            <a:ext cx="266700"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1" name="Freeform 68">
            <a:extLst>
              <a:ext uri="{FF2B5EF4-FFF2-40B4-BE49-F238E27FC236}">
                <a16:creationId xmlns:a16="http://schemas.microsoft.com/office/drawing/2014/main" id="{3488BFDB-8CAC-AAFA-8CFF-C03D52D54DE3}"/>
              </a:ext>
            </a:extLst>
          </xdr:cNvPr>
          <xdr:cNvSpPr>
            <a:spLocks/>
          </xdr:cNvSpPr>
        </xdr:nvSpPr>
        <xdr:spPr bwMode="auto">
          <a:xfrm>
            <a:off x="3021013" y="4600575"/>
            <a:ext cx="214313" cy="133350"/>
          </a:xfrm>
          <a:custGeom>
            <a:avLst/>
            <a:gdLst>
              <a:gd name="T0" fmla="*/ 4 w 285"/>
              <a:gd name="T1" fmla="*/ 1 h 177"/>
              <a:gd name="T2" fmla="*/ 8 w 285"/>
              <a:gd name="T3" fmla="*/ 65 h 177"/>
              <a:gd name="T4" fmla="*/ 181 w 285"/>
              <a:gd name="T5" fmla="*/ 154 h 177"/>
              <a:gd name="T6" fmla="*/ 274 w 285"/>
              <a:gd name="T7" fmla="*/ 0 h 177"/>
            </a:gdLst>
            <a:ahLst/>
            <a:cxnLst>
              <a:cxn ang="0">
                <a:pos x="T0" y="T1"/>
              </a:cxn>
              <a:cxn ang="0">
                <a:pos x="T2" y="T3"/>
              </a:cxn>
              <a:cxn ang="0">
                <a:pos x="T4" y="T5"/>
              </a:cxn>
              <a:cxn ang="0">
                <a:pos x="T6" y="T7"/>
              </a:cxn>
            </a:cxnLst>
            <a:rect l="0" t="0" r="r" b="b"/>
            <a:pathLst>
              <a:path w="285" h="177">
                <a:moveTo>
                  <a:pt x="4" y="1"/>
                </a:moveTo>
                <a:cubicBezTo>
                  <a:pt x="0" y="21"/>
                  <a:pt x="2" y="43"/>
                  <a:pt x="8" y="65"/>
                </a:cubicBezTo>
                <a:cubicBezTo>
                  <a:pt x="31" y="137"/>
                  <a:pt x="109" y="177"/>
                  <a:pt x="181" y="154"/>
                </a:cubicBezTo>
                <a:cubicBezTo>
                  <a:pt x="247" y="133"/>
                  <a:pt x="285" y="66"/>
                  <a:pt x="274"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2" name="Freeform 69">
            <a:extLst>
              <a:ext uri="{FF2B5EF4-FFF2-40B4-BE49-F238E27FC236}">
                <a16:creationId xmlns:a16="http://schemas.microsoft.com/office/drawing/2014/main" id="{9A27AB44-69DA-107F-7EC7-45F293769C56}"/>
              </a:ext>
            </a:extLst>
          </xdr:cNvPr>
          <xdr:cNvSpPr>
            <a:spLocks/>
          </xdr:cNvSpPr>
        </xdr:nvSpPr>
        <xdr:spPr bwMode="auto">
          <a:xfrm>
            <a:off x="3013075" y="4483100"/>
            <a:ext cx="223838" cy="115888"/>
          </a:xfrm>
          <a:custGeom>
            <a:avLst/>
            <a:gdLst>
              <a:gd name="T0" fmla="*/ 297 w 297"/>
              <a:gd name="T1" fmla="*/ 154 h 154"/>
              <a:gd name="T2" fmla="*/ 148 w 297"/>
              <a:gd name="T3" fmla="*/ 0 h 154"/>
              <a:gd name="T4" fmla="*/ 106 w 297"/>
              <a:gd name="T5" fmla="*/ 7 h 154"/>
              <a:gd name="T6" fmla="*/ 2 w 297"/>
              <a:gd name="T7" fmla="*/ 152 h 154"/>
            </a:gdLst>
            <a:ahLst/>
            <a:cxnLst>
              <a:cxn ang="0">
                <a:pos x="T0" y="T1"/>
              </a:cxn>
              <a:cxn ang="0">
                <a:pos x="T2" y="T3"/>
              </a:cxn>
              <a:cxn ang="0">
                <a:pos x="T4" y="T5"/>
              </a:cxn>
              <a:cxn ang="0">
                <a:pos x="T6" y="T7"/>
              </a:cxn>
            </a:cxnLst>
            <a:rect l="0" t="0" r="r" b="b"/>
            <a:pathLst>
              <a:path w="297" h="154">
                <a:moveTo>
                  <a:pt x="297" y="154"/>
                </a:moveTo>
                <a:cubicBezTo>
                  <a:pt x="295" y="63"/>
                  <a:pt x="228" y="0"/>
                  <a:pt x="148" y="0"/>
                </a:cubicBezTo>
                <a:cubicBezTo>
                  <a:pt x="133" y="0"/>
                  <a:pt x="119" y="3"/>
                  <a:pt x="106" y="7"/>
                </a:cubicBezTo>
                <a:cubicBezTo>
                  <a:pt x="42" y="27"/>
                  <a:pt x="0" y="93"/>
                  <a:pt x="2"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3" name="Line 70">
            <a:extLst>
              <a:ext uri="{FF2B5EF4-FFF2-40B4-BE49-F238E27FC236}">
                <a16:creationId xmlns:a16="http://schemas.microsoft.com/office/drawing/2014/main" id="{76F3B60E-8164-ED77-AC85-0616E5974957}"/>
              </a:ext>
            </a:extLst>
          </xdr:cNvPr>
          <xdr:cNvSpPr>
            <a:spLocks noChangeShapeType="1"/>
          </xdr:cNvSpPr>
        </xdr:nvSpPr>
        <xdr:spPr bwMode="auto">
          <a:xfrm flipH="1">
            <a:off x="3006725" y="4598988"/>
            <a:ext cx="268288"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6</xdr:col>
      <xdr:colOff>290335</xdr:colOff>
      <xdr:row>9</xdr:row>
      <xdr:rowOff>19050</xdr:rowOff>
    </xdr:from>
    <xdr:to>
      <xdr:col>6</xdr:col>
      <xdr:colOff>2068327</xdr:colOff>
      <xdr:row>9</xdr:row>
      <xdr:rowOff>304840</xdr:rowOff>
    </xdr:to>
    <xdr:pic>
      <xdr:nvPicPr>
        <xdr:cNvPr id="21" name="Picture 463">
          <a:hlinkClick xmlns:r="http://schemas.openxmlformats.org/officeDocument/2006/relationships" r:id="rId4"/>
          <a:extLst>
            <a:ext uri="{FF2B5EF4-FFF2-40B4-BE49-F238E27FC236}">
              <a16:creationId xmlns:a16="http://schemas.microsoft.com/office/drawing/2014/main" id="{44D8B805-573C-44F6-A82C-15819DE80A84}"/>
            </a:ext>
          </a:extLst>
        </xdr:cNvPr>
        <xdr:cNvPicPr>
          <a:picLocks noChangeAspect="1"/>
        </xdr:cNvPicPr>
      </xdr:nvPicPr>
      <xdr:blipFill>
        <a:blip xmlns:r="http://schemas.openxmlformats.org/officeDocument/2006/relationships" r:embed="rId5"/>
        <a:stretch>
          <a:fillRect/>
        </a:stretch>
      </xdr:blipFill>
      <xdr:spPr>
        <a:xfrm>
          <a:off x="3732035" y="1619250"/>
          <a:ext cx="1771642" cy="285790"/>
        </a:xfrm>
        <a:prstGeom prst="rect">
          <a:avLst/>
        </a:prstGeom>
      </xdr:spPr>
    </xdr:pic>
    <xdr:clientData/>
  </xdr:twoCellAnchor>
  <xdr:twoCellAnchor>
    <xdr:from>
      <xdr:col>0</xdr:col>
      <xdr:colOff>-1304386</xdr:colOff>
      <xdr:row>5</xdr:row>
      <xdr:rowOff>69144</xdr:rowOff>
    </xdr:from>
    <xdr:to>
      <xdr:col>2</xdr:col>
      <xdr:colOff>965354</xdr:colOff>
      <xdr:row>8</xdr:row>
      <xdr:rowOff>12495</xdr:rowOff>
    </xdr:to>
    <xdr:sp macro="" textlink="">
      <xdr:nvSpPr>
        <xdr:cNvPr id="1375" name="Rectangle 49">
          <a:hlinkClick xmlns:r="http://schemas.openxmlformats.org/officeDocument/2006/relationships" r:id="rId6"/>
          <a:extLst>
            <a:ext uri="{FF2B5EF4-FFF2-40B4-BE49-F238E27FC236}">
              <a16:creationId xmlns:a16="http://schemas.microsoft.com/office/drawing/2014/main" id="{DF69DF77-BE62-DB4A-880A-56220B74907E}"/>
            </a:ext>
          </a:extLst>
        </xdr:cNvPr>
        <xdr:cNvSpPr/>
      </xdr:nvSpPr>
      <xdr:spPr>
        <a:xfrm>
          <a:off x="-1304386" y="915811"/>
          <a:ext cx="3666740" cy="451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oneCellAnchor>
    <xdr:from>
      <xdr:col>3</xdr:col>
      <xdr:colOff>219076</xdr:colOff>
      <xdr:row>87</xdr:row>
      <xdr:rowOff>28575</xdr:rowOff>
    </xdr:from>
    <xdr:ext cx="681608" cy="542925"/>
    <xdr:grpSp>
      <xdr:nvGrpSpPr>
        <xdr:cNvPr id="32" name="Bribe" descr="{&quot;Key&quot;:&quot;POWER_USER_SHAPE_ICON&quot;,&quot;Value&quot;:&quot;POWER_USER_SHAPE_ICON_STYLE_1&quot;}">
          <a:extLst>
            <a:ext uri="{FF2B5EF4-FFF2-40B4-BE49-F238E27FC236}">
              <a16:creationId xmlns:a16="http://schemas.microsoft.com/office/drawing/2014/main" id="{0BA19AFC-B3FE-6446-A9E0-7854E11236AC}"/>
            </a:ext>
          </a:extLst>
        </xdr:cNvPr>
        <xdr:cNvGrpSpPr>
          <a:grpSpLocks noChangeAspect="1"/>
        </xdr:cNvGrpSpPr>
      </xdr:nvGrpSpPr>
      <xdr:grpSpPr>
        <a:xfrm>
          <a:off x="3359151" y="36620450"/>
          <a:ext cx="681608" cy="542925"/>
          <a:chOff x="6646864" y="2547938"/>
          <a:chExt cx="366713" cy="292100"/>
        </a:xfrm>
        <a:solidFill>
          <a:schemeClr val="accent1"/>
        </a:solidFill>
      </xdr:grpSpPr>
      <xdr:sp macro="" textlink="">
        <xdr:nvSpPr>
          <xdr:cNvPr id="34" name="Freeform 460">
            <a:extLst>
              <a:ext uri="{FF2B5EF4-FFF2-40B4-BE49-F238E27FC236}">
                <a16:creationId xmlns:a16="http://schemas.microsoft.com/office/drawing/2014/main" id="{E8D27C99-2A33-CAEF-EA3B-D8D8B585BBCA}"/>
              </a:ext>
            </a:extLst>
          </xdr:cNvPr>
          <xdr:cNvSpPr>
            <a:spLocks noEditPoints="1"/>
          </xdr:cNvSpPr>
        </xdr:nvSpPr>
        <xdr:spPr bwMode="auto">
          <a:xfrm>
            <a:off x="6646864" y="2597150"/>
            <a:ext cx="366713" cy="242888"/>
          </a:xfrm>
          <a:custGeom>
            <a:avLst/>
            <a:gdLst>
              <a:gd name="T0" fmla="*/ 24 w 403"/>
              <a:gd name="T1" fmla="*/ 14 h 266"/>
              <a:gd name="T2" fmla="*/ 15 w 403"/>
              <a:gd name="T3" fmla="*/ 23 h 266"/>
              <a:gd name="T4" fmla="*/ 15 w 403"/>
              <a:gd name="T5" fmla="*/ 242 h 266"/>
              <a:gd name="T6" fmla="*/ 24 w 403"/>
              <a:gd name="T7" fmla="*/ 251 h 266"/>
              <a:gd name="T8" fmla="*/ 379 w 403"/>
              <a:gd name="T9" fmla="*/ 251 h 266"/>
              <a:gd name="T10" fmla="*/ 388 w 403"/>
              <a:gd name="T11" fmla="*/ 242 h 266"/>
              <a:gd name="T12" fmla="*/ 388 w 403"/>
              <a:gd name="T13" fmla="*/ 23 h 266"/>
              <a:gd name="T14" fmla="*/ 379 w 403"/>
              <a:gd name="T15" fmla="*/ 14 h 266"/>
              <a:gd name="T16" fmla="*/ 24 w 403"/>
              <a:gd name="T17" fmla="*/ 14 h 266"/>
              <a:gd name="T18" fmla="*/ 379 w 403"/>
              <a:gd name="T19" fmla="*/ 266 h 266"/>
              <a:gd name="T20" fmla="*/ 24 w 403"/>
              <a:gd name="T21" fmla="*/ 266 h 266"/>
              <a:gd name="T22" fmla="*/ 0 w 403"/>
              <a:gd name="T23" fmla="*/ 242 h 266"/>
              <a:gd name="T24" fmla="*/ 0 w 403"/>
              <a:gd name="T25" fmla="*/ 23 h 266"/>
              <a:gd name="T26" fmla="*/ 24 w 403"/>
              <a:gd name="T27" fmla="*/ 0 h 266"/>
              <a:gd name="T28" fmla="*/ 379 w 403"/>
              <a:gd name="T29" fmla="*/ 0 h 266"/>
              <a:gd name="T30" fmla="*/ 403 w 403"/>
              <a:gd name="T31" fmla="*/ 23 h 266"/>
              <a:gd name="T32" fmla="*/ 403 w 403"/>
              <a:gd name="T33" fmla="*/ 242 h 266"/>
              <a:gd name="T34" fmla="*/ 379 w 403"/>
              <a:gd name="T35" fmla="*/ 266 h 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03" h="266">
                <a:moveTo>
                  <a:pt x="24" y="14"/>
                </a:moveTo>
                <a:cubicBezTo>
                  <a:pt x="19" y="14"/>
                  <a:pt x="15" y="18"/>
                  <a:pt x="15" y="23"/>
                </a:cubicBezTo>
                <a:lnTo>
                  <a:pt x="15" y="242"/>
                </a:lnTo>
                <a:cubicBezTo>
                  <a:pt x="15" y="247"/>
                  <a:pt x="19" y="251"/>
                  <a:pt x="24" y="251"/>
                </a:cubicBezTo>
                <a:lnTo>
                  <a:pt x="379" y="251"/>
                </a:lnTo>
                <a:cubicBezTo>
                  <a:pt x="384" y="251"/>
                  <a:pt x="388" y="247"/>
                  <a:pt x="388" y="242"/>
                </a:cubicBezTo>
                <a:lnTo>
                  <a:pt x="388" y="23"/>
                </a:lnTo>
                <a:cubicBezTo>
                  <a:pt x="388" y="18"/>
                  <a:pt x="384" y="14"/>
                  <a:pt x="379" y="14"/>
                </a:cubicBezTo>
                <a:lnTo>
                  <a:pt x="24" y="14"/>
                </a:lnTo>
                <a:close/>
                <a:moveTo>
                  <a:pt x="379" y="266"/>
                </a:moveTo>
                <a:lnTo>
                  <a:pt x="24" y="266"/>
                </a:lnTo>
                <a:cubicBezTo>
                  <a:pt x="11" y="266"/>
                  <a:pt x="0" y="255"/>
                  <a:pt x="0" y="242"/>
                </a:cubicBezTo>
                <a:lnTo>
                  <a:pt x="0" y="23"/>
                </a:lnTo>
                <a:cubicBezTo>
                  <a:pt x="0" y="10"/>
                  <a:pt x="11" y="0"/>
                  <a:pt x="24" y="0"/>
                </a:cubicBezTo>
                <a:lnTo>
                  <a:pt x="379" y="0"/>
                </a:lnTo>
                <a:cubicBezTo>
                  <a:pt x="392" y="0"/>
                  <a:pt x="403" y="10"/>
                  <a:pt x="403" y="23"/>
                </a:cubicBezTo>
                <a:lnTo>
                  <a:pt x="403" y="242"/>
                </a:lnTo>
                <a:cubicBezTo>
                  <a:pt x="403" y="255"/>
                  <a:pt x="392" y="266"/>
                  <a:pt x="379" y="26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5" name="Freeform 461">
            <a:extLst>
              <a:ext uri="{FF2B5EF4-FFF2-40B4-BE49-F238E27FC236}">
                <a16:creationId xmlns:a16="http://schemas.microsoft.com/office/drawing/2014/main" id="{B6D8405A-000A-9CA7-EAB3-31A992FF7671}"/>
              </a:ext>
            </a:extLst>
          </xdr:cNvPr>
          <xdr:cNvSpPr>
            <a:spLocks/>
          </xdr:cNvSpPr>
        </xdr:nvSpPr>
        <xdr:spPr bwMode="auto">
          <a:xfrm>
            <a:off x="6753226" y="2547938"/>
            <a:ext cx="153988" cy="61913"/>
          </a:xfrm>
          <a:custGeom>
            <a:avLst/>
            <a:gdLst>
              <a:gd name="T0" fmla="*/ 162 w 169"/>
              <a:gd name="T1" fmla="*/ 69 h 69"/>
              <a:gd name="T2" fmla="*/ 155 w 169"/>
              <a:gd name="T3" fmla="*/ 62 h 69"/>
              <a:gd name="T4" fmla="*/ 155 w 169"/>
              <a:gd name="T5" fmla="*/ 24 h 69"/>
              <a:gd name="T6" fmla="*/ 145 w 169"/>
              <a:gd name="T7" fmla="*/ 15 h 69"/>
              <a:gd name="T8" fmla="*/ 24 w 169"/>
              <a:gd name="T9" fmla="*/ 15 h 69"/>
              <a:gd name="T10" fmla="*/ 15 w 169"/>
              <a:gd name="T11" fmla="*/ 24 h 69"/>
              <a:gd name="T12" fmla="*/ 15 w 169"/>
              <a:gd name="T13" fmla="*/ 62 h 69"/>
              <a:gd name="T14" fmla="*/ 7 w 169"/>
              <a:gd name="T15" fmla="*/ 69 h 69"/>
              <a:gd name="T16" fmla="*/ 0 w 169"/>
              <a:gd name="T17" fmla="*/ 62 h 69"/>
              <a:gd name="T18" fmla="*/ 0 w 169"/>
              <a:gd name="T19" fmla="*/ 24 h 69"/>
              <a:gd name="T20" fmla="*/ 24 w 169"/>
              <a:gd name="T21" fmla="*/ 0 h 69"/>
              <a:gd name="T22" fmla="*/ 145 w 169"/>
              <a:gd name="T23" fmla="*/ 0 h 69"/>
              <a:gd name="T24" fmla="*/ 169 w 169"/>
              <a:gd name="T25" fmla="*/ 24 h 69"/>
              <a:gd name="T26" fmla="*/ 169 w 169"/>
              <a:gd name="T27" fmla="*/ 62 h 69"/>
              <a:gd name="T28" fmla="*/ 162 w 169"/>
              <a:gd name="T29" fmla="*/ 69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9" h="69">
                <a:moveTo>
                  <a:pt x="162" y="69"/>
                </a:moveTo>
                <a:cubicBezTo>
                  <a:pt x="158" y="69"/>
                  <a:pt x="155" y="66"/>
                  <a:pt x="155" y="62"/>
                </a:cubicBezTo>
                <a:lnTo>
                  <a:pt x="155" y="24"/>
                </a:lnTo>
                <a:cubicBezTo>
                  <a:pt x="155" y="19"/>
                  <a:pt x="151" y="15"/>
                  <a:pt x="145" y="15"/>
                </a:cubicBezTo>
                <a:lnTo>
                  <a:pt x="24" y="15"/>
                </a:lnTo>
                <a:cubicBezTo>
                  <a:pt x="19" y="15"/>
                  <a:pt x="15" y="19"/>
                  <a:pt x="15" y="24"/>
                </a:cubicBezTo>
                <a:lnTo>
                  <a:pt x="15" y="62"/>
                </a:lnTo>
                <a:cubicBezTo>
                  <a:pt x="15" y="66"/>
                  <a:pt x="11" y="69"/>
                  <a:pt x="7" y="69"/>
                </a:cubicBezTo>
                <a:cubicBezTo>
                  <a:pt x="3" y="69"/>
                  <a:pt x="0" y="66"/>
                  <a:pt x="0" y="62"/>
                </a:cubicBezTo>
                <a:lnTo>
                  <a:pt x="0" y="24"/>
                </a:lnTo>
                <a:cubicBezTo>
                  <a:pt x="0" y="11"/>
                  <a:pt x="11" y="0"/>
                  <a:pt x="24" y="0"/>
                </a:cubicBezTo>
                <a:lnTo>
                  <a:pt x="145" y="0"/>
                </a:lnTo>
                <a:cubicBezTo>
                  <a:pt x="159" y="0"/>
                  <a:pt x="169" y="11"/>
                  <a:pt x="169" y="24"/>
                </a:cubicBezTo>
                <a:lnTo>
                  <a:pt x="169" y="62"/>
                </a:lnTo>
                <a:cubicBezTo>
                  <a:pt x="169" y="66"/>
                  <a:pt x="166" y="69"/>
                  <a:pt x="162" y="69"/>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6" name="Freeform 462">
            <a:extLst>
              <a:ext uri="{FF2B5EF4-FFF2-40B4-BE49-F238E27FC236}">
                <a16:creationId xmlns:a16="http://schemas.microsoft.com/office/drawing/2014/main" id="{9D40784F-56A3-BF78-F068-A435A455C888}"/>
              </a:ext>
            </a:extLst>
          </xdr:cNvPr>
          <xdr:cNvSpPr>
            <a:spLocks/>
          </xdr:cNvSpPr>
        </xdr:nvSpPr>
        <xdr:spPr bwMode="auto">
          <a:xfrm>
            <a:off x="6710364" y="2670175"/>
            <a:ext cx="73025" cy="96838"/>
          </a:xfrm>
          <a:custGeom>
            <a:avLst/>
            <a:gdLst>
              <a:gd name="T0" fmla="*/ 50 w 80"/>
              <a:gd name="T1" fmla="*/ 107 h 107"/>
              <a:gd name="T2" fmla="*/ 30 w 80"/>
              <a:gd name="T3" fmla="*/ 107 h 107"/>
              <a:gd name="T4" fmla="*/ 0 w 80"/>
              <a:gd name="T5" fmla="*/ 77 h 107"/>
              <a:gd name="T6" fmla="*/ 7 w 80"/>
              <a:gd name="T7" fmla="*/ 69 h 107"/>
              <a:gd name="T8" fmla="*/ 15 w 80"/>
              <a:gd name="T9" fmla="*/ 77 h 107"/>
              <a:gd name="T10" fmla="*/ 30 w 80"/>
              <a:gd name="T11" fmla="*/ 92 h 107"/>
              <a:gd name="T12" fmla="*/ 50 w 80"/>
              <a:gd name="T13" fmla="*/ 92 h 107"/>
              <a:gd name="T14" fmla="*/ 65 w 80"/>
              <a:gd name="T15" fmla="*/ 77 h 107"/>
              <a:gd name="T16" fmla="*/ 50 w 80"/>
              <a:gd name="T17" fmla="*/ 61 h 107"/>
              <a:gd name="T18" fmla="*/ 30 w 80"/>
              <a:gd name="T19" fmla="*/ 61 h 107"/>
              <a:gd name="T20" fmla="*/ 0 w 80"/>
              <a:gd name="T21" fmla="*/ 31 h 107"/>
              <a:gd name="T22" fmla="*/ 30 w 80"/>
              <a:gd name="T23" fmla="*/ 0 h 107"/>
              <a:gd name="T24" fmla="*/ 50 w 80"/>
              <a:gd name="T25" fmla="*/ 0 h 107"/>
              <a:gd name="T26" fmla="*/ 80 w 80"/>
              <a:gd name="T27" fmla="*/ 31 h 107"/>
              <a:gd name="T28" fmla="*/ 73 w 80"/>
              <a:gd name="T29" fmla="*/ 38 h 107"/>
              <a:gd name="T30" fmla="*/ 65 w 80"/>
              <a:gd name="T31" fmla="*/ 31 h 107"/>
              <a:gd name="T32" fmla="*/ 50 w 80"/>
              <a:gd name="T33" fmla="*/ 15 h 107"/>
              <a:gd name="T34" fmla="*/ 30 w 80"/>
              <a:gd name="T35" fmla="*/ 15 h 107"/>
              <a:gd name="T36" fmla="*/ 15 w 80"/>
              <a:gd name="T37" fmla="*/ 31 h 107"/>
              <a:gd name="T38" fmla="*/ 30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0" y="107"/>
                </a:lnTo>
                <a:cubicBezTo>
                  <a:pt x="14" y="107"/>
                  <a:pt x="0" y="93"/>
                  <a:pt x="0" y="77"/>
                </a:cubicBezTo>
                <a:cubicBezTo>
                  <a:pt x="0" y="73"/>
                  <a:pt x="3" y="69"/>
                  <a:pt x="7" y="69"/>
                </a:cubicBezTo>
                <a:cubicBezTo>
                  <a:pt x="11" y="69"/>
                  <a:pt x="15" y="73"/>
                  <a:pt x="15" y="77"/>
                </a:cubicBezTo>
                <a:cubicBezTo>
                  <a:pt x="15" y="85"/>
                  <a:pt x="22" y="92"/>
                  <a:pt x="30" y="92"/>
                </a:cubicBezTo>
                <a:lnTo>
                  <a:pt x="50" y="92"/>
                </a:lnTo>
                <a:cubicBezTo>
                  <a:pt x="58" y="92"/>
                  <a:pt x="65" y="85"/>
                  <a:pt x="65" y="77"/>
                </a:cubicBezTo>
                <a:cubicBezTo>
                  <a:pt x="65" y="68"/>
                  <a:pt x="58" y="61"/>
                  <a:pt x="50" y="61"/>
                </a:cubicBezTo>
                <a:lnTo>
                  <a:pt x="30" y="61"/>
                </a:lnTo>
                <a:cubicBezTo>
                  <a:pt x="14" y="61"/>
                  <a:pt x="0" y="47"/>
                  <a:pt x="0" y="31"/>
                </a:cubicBezTo>
                <a:cubicBezTo>
                  <a:pt x="0" y="14"/>
                  <a:pt x="14" y="0"/>
                  <a:pt x="30" y="0"/>
                </a:cubicBezTo>
                <a:lnTo>
                  <a:pt x="50" y="0"/>
                </a:lnTo>
                <a:cubicBezTo>
                  <a:pt x="66" y="0"/>
                  <a:pt x="80" y="14"/>
                  <a:pt x="80" y="31"/>
                </a:cubicBezTo>
                <a:cubicBezTo>
                  <a:pt x="80" y="35"/>
                  <a:pt x="77" y="38"/>
                  <a:pt x="73" y="38"/>
                </a:cubicBezTo>
                <a:cubicBezTo>
                  <a:pt x="69" y="38"/>
                  <a:pt x="65" y="35"/>
                  <a:pt x="65" y="31"/>
                </a:cubicBezTo>
                <a:cubicBezTo>
                  <a:pt x="65" y="22"/>
                  <a:pt x="58" y="15"/>
                  <a:pt x="50" y="15"/>
                </a:cubicBezTo>
                <a:lnTo>
                  <a:pt x="30" y="15"/>
                </a:lnTo>
                <a:cubicBezTo>
                  <a:pt x="22" y="15"/>
                  <a:pt x="15" y="22"/>
                  <a:pt x="15" y="31"/>
                </a:cubicBezTo>
                <a:cubicBezTo>
                  <a:pt x="15" y="39"/>
                  <a:pt x="22" y="46"/>
                  <a:pt x="30" y="46"/>
                </a:cubicBezTo>
                <a:lnTo>
                  <a:pt x="50" y="46"/>
                </a:lnTo>
                <a:cubicBezTo>
                  <a:pt x="66" y="46"/>
                  <a:pt x="80" y="60"/>
                  <a:pt x="80" y="77"/>
                </a:cubicBezTo>
                <a:cubicBezTo>
                  <a:pt x="80" y="93"/>
                  <a:pt x="66"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7" name="Freeform 463">
            <a:extLst>
              <a:ext uri="{FF2B5EF4-FFF2-40B4-BE49-F238E27FC236}">
                <a16:creationId xmlns:a16="http://schemas.microsoft.com/office/drawing/2014/main" id="{3C7F9392-7992-EE1B-2D77-310EA4C3E5F9}"/>
              </a:ext>
            </a:extLst>
          </xdr:cNvPr>
          <xdr:cNvSpPr>
            <a:spLocks/>
          </xdr:cNvSpPr>
        </xdr:nvSpPr>
        <xdr:spPr bwMode="auto">
          <a:xfrm>
            <a:off x="6740526" y="2651125"/>
            <a:ext cx="12700" cy="31750"/>
          </a:xfrm>
          <a:custGeom>
            <a:avLst/>
            <a:gdLst>
              <a:gd name="T0" fmla="*/ 7 w 14"/>
              <a:gd name="T1" fmla="*/ 36 h 36"/>
              <a:gd name="T2" fmla="*/ 0 w 14"/>
              <a:gd name="T3" fmla="*/ 29 h 36"/>
              <a:gd name="T4" fmla="*/ 0 w 14"/>
              <a:gd name="T5" fmla="*/ 7 h 36"/>
              <a:gd name="T6" fmla="*/ 7 w 14"/>
              <a:gd name="T7" fmla="*/ 0 h 36"/>
              <a:gd name="T8" fmla="*/ 14 w 14"/>
              <a:gd name="T9" fmla="*/ 7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7"/>
                </a:lnTo>
                <a:cubicBezTo>
                  <a:pt x="0" y="3"/>
                  <a:pt x="3" y="0"/>
                  <a:pt x="7" y="0"/>
                </a:cubicBezTo>
                <a:cubicBezTo>
                  <a:pt x="11" y="0"/>
                  <a:pt x="14" y="3"/>
                  <a:pt x="14" y="7"/>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8" name="Freeform 464">
            <a:extLst>
              <a:ext uri="{FF2B5EF4-FFF2-40B4-BE49-F238E27FC236}">
                <a16:creationId xmlns:a16="http://schemas.microsoft.com/office/drawing/2014/main" id="{E3CF7EA5-E6BA-9014-2995-4E0AEF3A1FAF}"/>
              </a:ext>
            </a:extLst>
          </xdr:cNvPr>
          <xdr:cNvSpPr>
            <a:spLocks/>
          </xdr:cNvSpPr>
        </xdr:nvSpPr>
        <xdr:spPr bwMode="auto">
          <a:xfrm>
            <a:off x="6740526" y="2754313"/>
            <a:ext cx="12700" cy="31750"/>
          </a:xfrm>
          <a:custGeom>
            <a:avLst/>
            <a:gdLst>
              <a:gd name="T0" fmla="*/ 7 w 14"/>
              <a:gd name="T1" fmla="*/ 36 h 36"/>
              <a:gd name="T2" fmla="*/ 0 w 14"/>
              <a:gd name="T3" fmla="*/ 29 h 36"/>
              <a:gd name="T4" fmla="*/ 0 w 14"/>
              <a:gd name="T5" fmla="*/ 8 h 36"/>
              <a:gd name="T6" fmla="*/ 7 w 14"/>
              <a:gd name="T7" fmla="*/ 0 h 36"/>
              <a:gd name="T8" fmla="*/ 14 w 14"/>
              <a:gd name="T9" fmla="*/ 8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8"/>
                </a:lnTo>
                <a:cubicBezTo>
                  <a:pt x="0" y="4"/>
                  <a:pt x="3" y="0"/>
                  <a:pt x="7" y="0"/>
                </a:cubicBezTo>
                <a:cubicBezTo>
                  <a:pt x="11" y="0"/>
                  <a:pt x="14" y="4"/>
                  <a:pt x="14" y="8"/>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9" name="Freeform 465">
            <a:extLst>
              <a:ext uri="{FF2B5EF4-FFF2-40B4-BE49-F238E27FC236}">
                <a16:creationId xmlns:a16="http://schemas.microsoft.com/office/drawing/2014/main" id="{76415ED5-57AA-79B7-8647-F59DD95335DD}"/>
              </a:ext>
            </a:extLst>
          </xdr:cNvPr>
          <xdr:cNvSpPr>
            <a:spLocks/>
          </xdr:cNvSpPr>
        </xdr:nvSpPr>
        <xdr:spPr bwMode="auto">
          <a:xfrm>
            <a:off x="6794501" y="2670175"/>
            <a:ext cx="73025" cy="96838"/>
          </a:xfrm>
          <a:custGeom>
            <a:avLst/>
            <a:gdLst>
              <a:gd name="T0" fmla="*/ 49 w 80"/>
              <a:gd name="T1" fmla="*/ 107 h 107"/>
              <a:gd name="T2" fmla="*/ 30 w 80"/>
              <a:gd name="T3" fmla="*/ 107 h 107"/>
              <a:gd name="T4" fmla="*/ 0 w 80"/>
              <a:gd name="T5" fmla="*/ 77 h 107"/>
              <a:gd name="T6" fmla="*/ 7 w 80"/>
              <a:gd name="T7" fmla="*/ 69 h 107"/>
              <a:gd name="T8" fmla="*/ 14 w 80"/>
              <a:gd name="T9" fmla="*/ 77 h 107"/>
              <a:gd name="T10" fmla="*/ 30 w 80"/>
              <a:gd name="T11" fmla="*/ 92 h 107"/>
              <a:gd name="T12" fmla="*/ 49 w 80"/>
              <a:gd name="T13" fmla="*/ 92 h 107"/>
              <a:gd name="T14" fmla="*/ 65 w 80"/>
              <a:gd name="T15" fmla="*/ 77 h 107"/>
              <a:gd name="T16" fmla="*/ 49 w 80"/>
              <a:gd name="T17" fmla="*/ 61 h 107"/>
              <a:gd name="T18" fmla="*/ 30 w 80"/>
              <a:gd name="T19" fmla="*/ 61 h 107"/>
              <a:gd name="T20" fmla="*/ 0 w 80"/>
              <a:gd name="T21" fmla="*/ 31 h 107"/>
              <a:gd name="T22" fmla="*/ 30 w 80"/>
              <a:gd name="T23" fmla="*/ 0 h 107"/>
              <a:gd name="T24" fmla="*/ 49 w 80"/>
              <a:gd name="T25" fmla="*/ 0 h 107"/>
              <a:gd name="T26" fmla="*/ 80 w 80"/>
              <a:gd name="T27" fmla="*/ 31 h 107"/>
              <a:gd name="T28" fmla="*/ 72 w 80"/>
              <a:gd name="T29" fmla="*/ 38 h 107"/>
              <a:gd name="T30" fmla="*/ 65 w 80"/>
              <a:gd name="T31" fmla="*/ 31 h 107"/>
              <a:gd name="T32" fmla="*/ 49 w 80"/>
              <a:gd name="T33" fmla="*/ 15 h 107"/>
              <a:gd name="T34" fmla="*/ 30 w 80"/>
              <a:gd name="T35" fmla="*/ 15 h 107"/>
              <a:gd name="T36" fmla="*/ 14 w 80"/>
              <a:gd name="T37" fmla="*/ 31 h 107"/>
              <a:gd name="T38" fmla="*/ 30 w 80"/>
              <a:gd name="T39" fmla="*/ 46 h 107"/>
              <a:gd name="T40" fmla="*/ 49 w 80"/>
              <a:gd name="T41" fmla="*/ 46 h 107"/>
              <a:gd name="T42" fmla="*/ 80 w 80"/>
              <a:gd name="T43" fmla="*/ 77 h 107"/>
              <a:gd name="T44" fmla="*/ 49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49" y="107"/>
                </a:moveTo>
                <a:lnTo>
                  <a:pt x="30" y="107"/>
                </a:lnTo>
                <a:cubicBezTo>
                  <a:pt x="13" y="107"/>
                  <a:pt x="0" y="93"/>
                  <a:pt x="0" y="77"/>
                </a:cubicBezTo>
                <a:cubicBezTo>
                  <a:pt x="0" y="73"/>
                  <a:pt x="3" y="69"/>
                  <a:pt x="7" y="69"/>
                </a:cubicBezTo>
                <a:cubicBezTo>
                  <a:pt x="11" y="69"/>
                  <a:pt x="14" y="73"/>
                  <a:pt x="14" y="77"/>
                </a:cubicBezTo>
                <a:cubicBezTo>
                  <a:pt x="14" y="85"/>
                  <a:pt x="21" y="92"/>
                  <a:pt x="30" y="92"/>
                </a:cubicBezTo>
                <a:lnTo>
                  <a:pt x="49" y="92"/>
                </a:lnTo>
                <a:cubicBezTo>
                  <a:pt x="58" y="92"/>
                  <a:pt x="65" y="85"/>
                  <a:pt x="65" y="77"/>
                </a:cubicBezTo>
                <a:cubicBezTo>
                  <a:pt x="65" y="68"/>
                  <a:pt x="58" y="61"/>
                  <a:pt x="49" y="61"/>
                </a:cubicBezTo>
                <a:lnTo>
                  <a:pt x="30" y="61"/>
                </a:lnTo>
                <a:cubicBezTo>
                  <a:pt x="13" y="61"/>
                  <a:pt x="0" y="47"/>
                  <a:pt x="0" y="31"/>
                </a:cubicBezTo>
                <a:cubicBezTo>
                  <a:pt x="0" y="14"/>
                  <a:pt x="13" y="0"/>
                  <a:pt x="30" y="0"/>
                </a:cubicBezTo>
                <a:lnTo>
                  <a:pt x="49" y="0"/>
                </a:lnTo>
                <a:cubicBezTo>
                  <a:pt x="66" y="0"/>
                  <a:pt x="80" y="14"/>
                  <a:pt x="80" y="31"/>
                </a:cubicBezTo>
                <a:cubicBezTo>
                  <a:pt x="80" y="35"/>
                  <a:pt x="76" y="38"/>
                  <a:pt x="72" y="38"/>
                </a:cubicBezTo>
                <a:cubicBezTo>
                  <a:pt x="68" y="38"/>
                  <a:pt x="65" y="35"/>
                  <a:pt x="65" y="31"/>
                </a:cubicBezTo>
                <a:cubicBezTo>
                  <a:pt x="65" y="22"/>
                  <a:pt x="58" y="15"/>
                  <a:pt x="49" y="15"/>
                </a:cubicBezTo>
                <a:lnTo>
                  <a:pt x="30" y="15"/>
                </a:lnTo>
                <a:cubicBezTo>
                  <a:pt x="21" y="15"/>
                  <a:pt x="14" y="22"/>
                  <a:pt x="14" y="31"/>
                </a:cubicBezTo>
                <a:cubicBezTo>
                  <a:pt x="14" y="39"/>
                  <a:pt x="21" y="46"/>
                  <a:pt x="30" y="46"/>
                </a:cubicBezTo>
                <a:lnTo>
                  <a:pt x="49" y="46"/>
                </a:lnTo>
                <a:cubicBezTo>
                  <a:pt x="66" y="46"/>
                  <a:pt x="80" y="60"/>
                  <a:pt x="80" y="77"/>
                </a:cubicBezTo>
                <a:cubicBezTo>
                  <a:pt x="80" y="93"/>
                  <a:pt x="66" y="107"/>
                  <a:pt x="49"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0" name="Freeform 466">
            <a:extLst>
              <a:ext uri="{FF2B5EF4-FFF2-40B4-BE49-F238E27FC236}">
                <a16:creationId xmlns:a16="http://schemas.microsoft.com/office/drawing/2014/main" id="{A349B6CD-CA11-EA5E-0622-4075329DF2EF}"/>
              </a:ext>
            </a:extLst>
          </xdr:cNvPr>
          <xdr:cNvSpPr>
            <a:spLocks/>
          </xdr:cNvSpPr>
        </xdr:nvSpPr>
        <xdr:spPr bwMode="auto">
          <a:xfrm>
            <a:off x="6823076" y="2651125"/>
            <a:ext cx="14288" cy="31750"/>
          </a:xfrm>
          <a:custGeom>
            <a:avLst/>
            <a:gdLst>
              <a:gd name="T0" fmla="*/ 8 w 15"/>
              <a:gd name="T1" fmla="*/ 36 h 36"/>
              <a:gd name="T2" fmla="*/ 0 w 15"/>
              <a:gd name="T3" fmla="*/ 29 h 36"/>
              <a:gd name="T4" fmla="*/ 0 w 15"/>
              <a:gd name="T5" fmla="*/ 7 h 36"/>
              <a:gd name="T6" fmla="*/ 8 w 15"/>
              <a:gd name="T7" fmla="*/ 0 h 36"/>
              <a:gd name="T8" fmla="*/ 15 w 15"/>
              <a:gd name="T9" fmla="*/ 7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7"/>
                </a:lnTo>
                <a:cubicBezTo>
                  <a:pt x="0" y="3"/>
                  <a:pt x="4" y="0"/>
                  <a:pt x="8" y="0"/>
                </a:cubicBezTo>
                <a:cubicBezTo>
                  <a:pt x="12" y="0"/>
                  <a:pt x="15" y="3"/>
                  <a:pt x="15" y="7"/>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1" name="Freeform 467">
            <a:extLst>
              <a:ext uri="{FF2B5EF4-FFF2-40B4-BE49-F238E27FC236}">
                <a16:creationId xmlns:a16="http://schemas.microsoft.com/office/drawing/2014/main" id="{77D3CB6D-8C25-FAB4-D050-813F6C98A7D6}"/>
              </a:ext>
            </a:extLst>
          </xdr:cNvPr>
          <xdr:cNvSpPr>
            <a:spLocks/>
          </xdr:cNvSpPr>
        </xdr:nvSpPr>
        <xdr:spPr bwMode="auto">
          <a:xfrm>
            <a:off x="6823076" y="2754313"/>
            <a:ext cx="14288" cy="31750"/>
          </a:xfrm>
          <a:custGeom>
            <a:avLst/>
            <a:gdLst>
              <a:gd name="T0" fmla="*/ 8 w 15"/>
              <a:gd name="T1" fmla="*/ 36 h 36"/>
              <a:gd name="T2" fmla="*/ 0 w 15"/>
              <a:gd name="T3" fmla="*/ 29 h 36"/>
              <a:gd name="T4" fmla="*/ 0 w 15"/>
              <a:gd name="T5" fmla="*/ 8 h 36"/>
              <a:gd name="T6" fmla="*/ 8 w 15"/>
              <a:gd name="T7" fmla="*/ 0 h 36"/>
              <a:gd name="T8" fmla="*/ 15 w 15"/>
              <a:gd name="T9" fmla="*/ 8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8"/>
                </a:lnTo>
                <a:cubicBezTo>
                  <a:pt x="0" y="4"/>
                  <a:pt x="4" y="0"/>
                  <a:pt x="8" y="0"/>
                </a:cubicBezTo>
                <a:cubicBezTo>
                  <a:pt x="12" y="0"/>
                  <a:pt x="15" y="4"/>
                  <a:pt x="15" y="8"/>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2" name="Freeform 468">
            <a:extLst>
              <a:ext uri="{FF2B5EF4-FFF2-40B4-BE49-F238E27FC236}">
                <a16:creationId xmlns:a16="http://schemas.microsoft.com/office/drawing/2014/main" id="{11CEA2BD-C4D0-2751-CBCC-C970D1190756}"/>
              </a:ext>
            </a:extLst>
          </xdr:cNvPr>
          <xdr:cNvSpPr>
            <a:spLocks/>
          </xdr:cNvSpPr>
        </xdr:nvSpPr>
        <xdr:spPr bwMode="auto">
          <a:xfrm>
            <a:off x="6877051" y="2670175"/>
            <a:ext cx="73025" cy="96838"/>
          </a:xfrm>
          <a:custGeom>
            <a:avLst/>
            <a:gdLst>
              <a:gd name="T0" fmla="*/ 50 w 80"/>
              <a:gd name="T1" fmla="*/ 107 h 107"/>
              <a:gd name="T2" fmla="*/ 31 w 80"/>
              <a:gd name="T3" fmla="*/ 107 h 107"/>
              <a:gd name="T4" fmla="*/ 0 w 80"/>
              <a:gd name="T5" fmla="*/ 77 h 107"/>
              <a:gd name="T6" fmla="*/ 8 w 80"/>
              <a:gd name="T7" fmla="*/ 69 h 107"/>
              <a:gd name="T8" fmla="*/ 15 w 80"/>
              <a:gd name="T9" fmla="*/ 77 h 107"/>
              <a:gd name="T10" fmla="*/ 31 w 80"/>
              <a:gd name="T11" fmla="*/ 92 h 107"/>
              <a:gd name="T12" fmla="*/ 50 w 80"/>
              <a:gd name="T13" fmla="*/ 92 h 107"/>
              <a:gd name="T14" fmla="*/ 66 w 80"/>
              <a:gd name="T15" fmla="*/ 77 h 107"/>
              <a:gd name="T16" fmla="*/ 50 w 80"/>
              <a:gd name="T17" fmla="*/ 61 h 107"/>
              <a:gd name="T18" fmla="*/ 31 w 80"/>
              <a:gd name="T19" fmla="*/ 61 h 107"/>
              <a:gd name="T20" fmla="*/ 0 w 80"/>
              <a:gd name="T21" fmla="*/ 31 h 107"/>
              <a:gd name="T22" fmla="*/ 31 w 80"/>
              <a:gd name="T23" fmla="*/ 0 h 107"/>
              <a:gd name="T24" fmla="*/ 50 w 80"/>
              <a:gd name="T25" fmla="*/ 0 h 107"/>
              <a:gd name="T26" fmla="*/ 80 w 80"/>
              <a:gd name="T27" fmla="*/ 31 h 107"/>
              <a:gd name="T28" fmla="*/ 73 w 80"/>
              <a:gd name="T29" fmla="*/ 38 h 107"/>
              <a:gd name="T30" fmla="*/ 66 w 80"/>
              <a:gd name="T31" fmla="*/ 31 h 107"/>
              <a:gd name="T32" fmla="*/ 50 w 80"/>
              <a:gd name="T33" fmla="*/ 15 h 107"/>
              <a:gd name="T34" fmla="*/ 31 w 80"/>
              <a:gd name="T35" fmla="*/ 15 h 107"/>
              <a:gd name="T36" fmla="*/ 15 w 80"/>
              <a:gd name="T37" fmla="*/ 31 h 107"/>
              <a:gd name="T38" fmla="*/ 31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1" y="107"/>
                </a:lnTo>
                <a:cubicBezTo>
                  <a:pt x="14" y="107"/>
                  <a:pt x="0" y="93"/>
                  <a:pt x="0" y="77"/>
                </a:cubicBezTo>
                <a:cubicBezTo>
                  <a:pt x="0" y="73"/>
                  <a:pt x="4" y="69"/>
                  <a:pt x="8" y="69"/>
                </a:cubicBezTo>
                <a:cubicBezTo>
                  <a:pt x="12" y="69"/>
                  <a:pt x="15" y="73"/>
                  <a:pt x="15" y="77"/>
                </a:cubicBezTo>
                <a:cubicBezTo>
                  <a:pt x="15" y="85"/>
                  <a:pt x="22" y="92"/>
                  <a:pt x="31" y="92"/>
                </a:cubicBezTo>
                <a:lnTo>
                  <a:pt x="50" y="92"/>
                </a:lnTo>
                <a:cubicBezTo>
                  <a:pt x="59" y="92"/>
                  <a:pt x="66" y="85"/>
                  <a:pt x="66" y="77"/>
                </a:cubicBezTo>
                <a:cubicBezTo>
                  <a:pt x="66" y="68"/>
                  <a:pt x="59" y="61"/>
                  <a:pt x="50" y="61"/>
                </a:cubicBezTo>
                <a:lnTo>
                  <a:pt x="31" y="61"/>
                </a:lnTo>
                <a:cubicBezTo>
                  <a:pt x="14" y="61"/>
                  <a:pt x="0" y="47"/>
                  <a:pt x="0" y="31"/>
                </a:cubicBezTo>
                <a:cubicBezTo>
                  <a:pt x="0" y="14"/>
                  <a:pt x="14" y="0"/>
                  <a:pt x="31" y="0"/>
                </a:cubicBezTo>
                <a:lnTo>
                  <a:pt x="50" y="0"/>
                </a:lnTo>
                <a:cubicBezTo>
                  <a:pt x="67" y="0"/>
                  <a:pt x="80" y="14"/>
                  <a:pt x="80" y="31"/>
                </a:cubicBezTo>
                <a:cubicBezTo>
                  <a:pt x="80" y="35"/>
                  <a:pt x="77" y="38"/>
                  <a:pt x="73" y="38"/>
                </a:cubicBezTo>
                <a:cubicBezTo>
                  <a:pt x="69" y="38"/>
                  <a:pt x="66" y="35"/>
                  <a:pt x="66" y="31"/>
                </a:cubicBezTo>
                <a:cubicBezTo>
                  <a:pt x="66" y="22"/>
                  <a:pt x="59" y="15"/>
                  <a:pt x="50" y="15"/>
                </a:cubicBezTo>
                <a:lnTo>
                  <a:pt x="31" y="15"/>
                </a:lnTo>
                <a:cubicBezTo>
                  <a:pt x="22" y="15"/>
                  <a:pt x="15" y="22"/>
                  <a:pt x="15" y="31"/>
                </a:cubicBezTo>
                <a:cubicBezTo>
                  <a:pt x="15" y="39"/>
                  <a:pt x="22" y="46"/>
                  <a:pt x="31" y="46"/>
                </a:cubicBezTo>
                <a:lnTo>
                  <a:pt x="50" y="46"/>
                </a:lnTo>
                <a:cubicBezTo>
                  <a:pt x="67" y="46"/>
                  <a:pt x="80" y="60"/>
                  <a:pt x="80" y="77"/>
                </a:cubicBezTo>
                <a:cubicBezTo>
                  <a:pt x="80" y="93"/>
                  <a:pt x="67"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3" name="Freeform 469">
            <a:extLst>
              <a:ext uri="{FF2B5EF4-FFF2-40B4-BE49-F238E27FC236}">
                <a16:creationId xmlns:a16="http://schemas.microsoft.com/office/drawing/2014/main" id="{46212771-4A74-5FE4-1360-973F426BA09F}"/>
              </a:ext>
            </a:extLst>
          </xdr:cNvPr>
          <xdr:cNvSpPr>
            <a:spLocks/>
          </xdr:cNvSpPr>
        </xdr:nvSpPr>
        <xdr:spPr bwMode="auto">
          <a:xfrm>
            <a:off x="6907214" y="2651125"/>
            <a:ext cx="14288" cy="31750"/>
          </a:xfrm>
          <a:custGeom>
            <a:avLst/>
            <a:gdLst>
              <a:gd name="T0" fmla="*/ 7 w 15"/>
              <a:gd name="T1" fmla="*/ 36 h 36"/>
              <a:gd name="T2" fmla="*/ 0 w 15"/>
              <a:gd name="T3" fmla="*/ 29 h 36"/>
              <a:gd name="T4" fmla="*/ 0 w 15"/>
              <a:gd name="T5" fmla="*/ 7 h 36"/>
              <a:gd name="T6" fmla="*/ 7 w 15"/>
              <a:gd name="T7" fmla="*/ 0 h 36"/>
              <a:gd name="T8" fmla="*/ 15 w 15"/>
              <a:gd name="T9" fmla="*/ 7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7"/>
                </a:lnTo>
                <a:cubicBezTo>
                  <a:pt x="0" y="3"/>
                  <a:pt x="3" y="0"/>
                  <a:pt x="7" y="0"/>
                </a:cubicBezTo>
                <a:cubicBezTo>
                  <a:pt x="11" y="0"/>
                  <a:pt x="15" y="3"/>
                  <a:pt x="15" y="7"/>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4" name="Freeform 470">
            <a:extLst>
              <a:ext uri="{FF2B5EF4-FFF2-40B4-BE49-F238E27FC236}">
                <a16:creationId xmlns:a16="http://schemas.microsoft.com/office/drawing/2014/main" id="{5DA7F6EE-8DD3-8576-A307-D1D36C10EB86}"/>
              </a:ext>
            </a:extLst>
          </xdr:cNvPr>
          <xdr:cNvSpPr>
            <a:spLocks/>
          </xdr:cNvSpPr>
        </xdr:nvSpPr>
        <xdr:spPr bwMode="auto">
          <a:xfrm>
            <a:off x="6907214" y="2754313"/>
            <a:ext cx="14288" cy="31750"/>
          </a:xfrm>
          <a:custGeom>
            <a:avLst/>
            <a:gdLst>
              <a:gd name="T0" fmla="*/ 7 w 15"/>
              <a:gd name="T1" fmla="*/ 36 h 36"/>
              <a:gd name="T2" fmla="*/ 0 w 15"/>
              <a:gd name="T3" fmla="*/ 29 h 36"/>
              <a:gd name="T4" fmla="*/ 0 w 15"/>
              <a:gd name="T5" fmla="*/ 8 h 36"/>
              <a:gd name="T6" fmla="*/ 7 w 15"/>
              <a:gd name="T7" fmla="*/ 0 h 36"/>
              <a:gd name="T8" fmla="*/ 15 w 15"/>
              <a:gd name="T9" fmla="*/ 8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8"/>
                </a:lnTo>
                <a:cubicBezTo>
                  <a:pt x="0" y="4"/>
                  <a:pt x="3" y="0"/>
                  <a:pt x="7" y="0"/>
                </a:cubicBezTo>
                <a:cubicBezTo>
                  <a:pt x="11" y="0"/>
                  <a:pt x="15" y="4"/>
                  <a:pt x="15" y="8"/>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95250</xdr:colOff>
      <xdr:row>89</xdr:row>
      <xdr:rowOff>47626</xdr:rowOff>
    </xdr:from>
    <xdr:ext cx="872678" cy="542925"/>
    <xdr:grpSp>
      <xdr:nvGrpSpPr>
        <xdr:cNvPr id="45" name="Handshake13" descr="{&quot;Key&quot;:&quot;POWER_USER_SHAPE_ICON&quot;,&quot;Value&quot;:&quot;POWER_USER_SHAPE_ICON_STYLE_1&quot;}">
          <a:extLst>
            <a:ext uri="{FF2B5EF4-FFF2-40B4-BE49-F238E27FC236}">
              <a16:creationId xmlns:a16="http://schemas.microsoft.com/office/drawing/2014/main" id="{7A5A4F40-F02B-C34D-B0A0-D92470B2D7FA}"/>
            </a:ext>
          </a:extLst>
        </xdr:cNvPr>
        <xdr:cNvGrpSpPr>
          <a:grpSpLocks noChangeAspect="1"/>
        </xdr:cNvGrpSpPr>
      </xdr:nvGrpSpPr>
      <xdr:grpSpPr>
        <a:xfrm>
          <a:off x="3238500" y="37430076"/>
          <a:ext cx="872678" cy="542925"/>
          <a:chOff x="390525" y="744539"/>
          <a:chExt cx="415925" cy="258762"/>
        </a:xfrm>
        <a:solidFill>
          <a:schemeClr val="accent1"/>
        </a:solidFill>
      </xdr:grpSpPr>
      <xdr:sp macro="" textlink="">
        <xdr:nvSpPr>
          <xdr:cNvPr id="46" name="Freeform 549">
            <a:extLst>
              <a:ext uri="{FF2B5EF4-FFF2-40B4-BE49-F238E27FC236}">
                <a16:creationId xmlns:a16="http://schemas.microsoft.com/office/drawing/2014/main" id="{483FD91F-47AD-7350-D5AB-D2873FEADF72}"/>
              </a:ext>
            </a:extLst>
          </xdr:cNvPr>
          <xdr:cNvSpPr>
            <a:spLocks/>
          </xdr:cNvSpPr>
        </xdr:nvSpPr>
        <xdr:spPr bwMode="auto">
          <a:xfrm>
            <a:off x="519112" y="760414"/>
            <a:ext cx="195263" cy="107950"/>
          </a:xfrm>
          <a:custGeom>
            <a:avLst/>
            <a:gdLst>
              <a:gd name="T0" fmla="*/ 226 w 321"/>
              <a:gd name="T1" fmla="*/ 176 h 176"/>
              <a:gd name="T2" fmla="*/ 199 w 321"/>
              <a:gd name="T3" fmla="*/ 173 h 176"/>
              <a:gd name="T4" fmla="*/ 149 w 321"/>
              <a:gd name="T5" fmla="*/ 141 h 176"/>
              <a:gd name="T6" fmla="*/ 109 w 321"/>
              <a:gd name="T7" fmla="*/ 124 h 176"/>
              <a:gd name="T8" fmla="*/ 26 w 321"/>
              <a:gd name="T9" fmla="*/ 115 h 176"/>
              <a:gd name="T10" fmla="*/ 0 w 321"/>
              <a:gd name="T11" fmla="*/ 62 h 176"/>
              <a:gd name="T12" fmla="*/ 0 w 321"/>
              <a:gd name="T13" fmla="*/ 54 h 176"/>
              <a:gd name="T14" fmla="*/ 8 w 321"/>
              <a:gd name="T15" fmla="*/ 54 h 176"/>
              <a:gd name="T16" fmla="*/ 143 w 321"/>
              <a:gd name="T17" fmla="*/ 17 h 176"/>
              <a:gd name="T18" fmla="*/ 258 w 321"/>
              <a:gd name="T19" fmla="*/ 33 h 176"/>
              <a:gd name="T20" fmla="*/ 262 w 321"/>
              <a:gd name="T21" fmla="*/ 36 h 176"/>
              <a:gd name="T22" fmla="*/ 280 w 321"/>
              <a:gd name="T23" fmla="*/ 40 h 176"/>
              <a:gd name="T24" fmla="*/ 315 w 321"/>
              <a:gd name="T25" fmla="*/ 26 h 176"/>
              <a:gd name="T26" fmla="*/ 321 w 321"/>
              <a:gd name="T27" fmla="*/ 41 h 176"/>
              <a:gd name="T28" fmla="*/ 287 w 321"/>
              <a:gd name="T29" fmla="*/ 55 h 176"/>
              <a:gd name="T30" fmla="*/ 250 w 321"/>
              <a:gd name="T31" fmla="*/ 48 h 176"/>
              <a:gd name="T32" fmla="*/ 247 w 321"/>
              <a:gd name="T33" fmla="*/ 45 h 176"/>
              <a:gd name="T34" fmla="*/ 150 w 321"/>
              <a:gd name="T35" fmla="*/ 32 h 176"/>
              <a:gd name="T36" fmla="*/ 18 w 321"/>
              <a:gd name="T37" fmla="*/ 70 h 176"/>
              <a:gd name="T38" fmla="*/ 36 w 321"/>
              <a:gd name="T39" fmla="*/ 102 h 176"/>
              <a:gd name="T40" fmla="*/ 105 w 321"/>
              <a:gd name="T41" fmla="*/ 107 h 176"/>
              <a:gd name="T42" fmla="*/ 165 w 321"/>
              <a:gd name="T43" fmla="*/ 134 h 176"/>
              <a:gd name="T44" fmla="*/ 202 w 321"/>
              <a:gd name="T45" fmla="*/ 157 h 176"/>
              <a:gd name="T46" fmla="*/ 275 w 321"/>
              <a:gd name="T47" fmla="*/ 145 h 176"/>
              <a:gd name="T48" fmla="*/ 287 w 321"/>
              <a:gd name="T49" fmla="*/ 157 h 176"/>
              <a:gd name="T50" fmla="*/ 226 w 321"/>
              <a:gd name="T51" fmla="*/ 176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21" h="176">
                <a:moveTo>
                  <a:pt x="226" y="176"/>
                </a:moveTo>
                <a:cubicBezTo>
                  <a:pt x="217" y="176"/>
                  <a:pt x="207" y="175"/>
                  <a:pt x="199" y="173"/>
                </a:cubicBezTo>
                <a:cubicBezTo>
                  <a:pt x="173" y="168"/>
                  <a:pt x="156" y="157"/>
                  <a:pt x="149" y="141"/>
                </a:cubicBezTo>
                <a:cubicBezTo>
                  <a:pt x="139" y="115"/>
                  <a:pt x="110" y="123"/>
                  <a:pt x="109" y="124"/>
                </a:cubicBezTo>
                <a:cubicBezTo>
                  <a:pt x="73" y="133"/>
                  <a:pt x="45" y="130"/>
                  <a:pt x="26" y="115"/>
                </a:cubicBezTo>
                <a:cubicBezTo>
                  <a:pt x="1" y="96"/>
                  <a:pt x="0" y="64"/>
                  <a:pt x="0" y="62"/>
                </a:cubicBezTo>
                <a:lnTo>
                  <a:pt x="0" y="54"/>
                </a:lnTo>
                <a:lnTo>
                  <a:pt x="8" y="54"/>
                </a:lnTo>
                <a:cubicBezTo>
                  <a:pt x="9" y="54"/>
                  <a:pt x="58" y="53"/>
                  <a:pt x="143" y="17"/>
                </a:cubicBezTo>
                <a:cubicBezTo>
                  <a:pt x="183" y="0"/>
                  <a:pt x="228" y="6"/>
                  <a:pt x="258" y="33"/>
                </a:cubicBezTo>
                <a:cubicBezTo>
                  <a:pt x="259" y="34"/>
                  <a:pt x="261" y="35"/>
                  <a:pt x="262" y="36"/>
                </a:cubicBezTo>
                <a:cubicBezTo>
                  <a:pt x="266" y="40"/>
                  <a:pt x="275" y="42"/>
                  <a:pt x="280" y="40"/>
                </a:cubicBezTo>
                <a:lnTo>
                  <a:pt x="315" y="26"/>
                </a:lnTo>
                <a:lnTo>
                  <a:pt x="321" y="41"/>
                </a:lnTo>
                <a:lnTo>
                  <a:pt x="287" y="55"/>
                </a:lnTo>
                <a:cubicBezTo>
                  <a:pt x="275" y="60"/>
                  <a:pt x="259" y="57"/>
                  <a:pt x="250" y="48"/>
                </a:cubicBezTo>
                <a:cubicBezTo>
                  <a:pt x="249" y="47"/>
                  <a:pt x="248" y="46"/>
                  <a:pt x="247" y="45"/>
                </a:cubicBezTo>
                <a:cubicBezTo>
                  <a:pt x="222" y="23"/>
                  <a:pt x="184" y="17"/>
                  <a:pt x="150" y="32"/>
                </a:cubicBezTo>
                <a:cubicBezTo>
                  <a:pt x="82" y="61"/>
                  <a:pt x="36" y="68"/>
                  <a:pt x="18" y="70"/>
                </a:cubicBezTo>
                <a:cubicBezTo>
                  <a:pt x="19" y="79"/>
                  <a:pt x="24" y="93"/>
                  <a:pt x="36" y="102"/>
                </a:cubicBezTo>
                <a:cubicBezTo>
                  <a:pt x="51" y="113"/>
                  <a:pt x="74" y="115"/>
                  <a:pt x="105" y="107"/>
                </a:cubicBezTo>
                <a:cubicBezTo>
                  <a:pt x="120" y="103"/>
                  <a:pt x="152" y="103"/>
                  <a:pt x="165" y="134"/>
                </a:cubicBezTo>
                <a:cubicBezTo>
                  <a:pt x="169" y="145"/>
                  <a:pt x="183" y="153"/>
                  <a:pt x="202" y="157"/>
                </a:cubicBezTo>
                <a:cubicBezTo>
                  <a:pt x="231" y="163"/>
                  <a:pt x="263" y="158"/>
                  <a:pt x="275" y="145"/>
                </a:cubicBezTo>
                <a:lnTo>
                  <a:pt x="287" y="157"/>
                </a:lnTo>
                <a:cubicBezTo>
                  <a:pt x="273" y="170"/>
                  <a:pt x="249" y="176"/>
                  <a:pt x="226" y="17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 name="Freeform 550">
            <a:extLst>
              <a:ext uri="{FF2B5EF4-FFF2-40B4-BE49-F238E27FC236}">
                <a16:creationId xmlns:a16="http://schemas.microsoft.com/office/drawing/2014/main" id="{0E18D25D-B0F3-4A3A-C1FB-09499FD7AE5A}"/>
              </a:ext>
            </a:extLst>
          </xdr:cNvPr>
          <xdr:cNvSpPr>
            <a:spLocks/>
          </xdr:cNvSpPr>
        </xdr:nvSpPr>
        <xdr:spPr bwMode="auto">
          <a:xfrm>
            <a:off x="720725" y="869951"/>
            <a:ext cx="39688" cy="39688"/>
          </a:xfrm>
          <a:custGeom>
            <a:avLst/>
            <a:gdLst>
              <a:gd name="T0" fmla="*/ 16 w 65"/>
              <a:gd name="T1" fmla="*/ 64 h 64"/>
              <a:gd name="T2" fmla="*/ 0 w 65"/>
              <a:gd name="T3" fmla="*/ 61 h 64"/>
              <a:gd name="T4" fmla="*/ 59 w 65"/>
              <a:gd name="T5" fmla="*/ 0 h 64"/>
              <a:gd name="T6" fmla="*/ 65 w 65"/>
              <a:gd name="T7" fmla="*/ 16 h 64"/>
              <a:gd name="T8" fmla="*/ 16 w 65"/>
              <a:gd name="T9" fmla="*/ 64 h 64"/>
            </a:gdLst>
            <a:ahLst/>
            <a:cxnLst>
              <a:cxn ang="0">
                <a:pos x="T0" y="T1"/>
              </a:cxn>
              <a:cxn ang="0">
                <a:pos x="T2" y="T3"/>
              </a:cxn>
              <a:cxn ang="0">
                <a:pos x="T4" y="T5"/>
              </a:cxn>
              <a:cxn ang="0">
                <a:pos x="T6" y="T7"/>
              </a:cxn>
              <a:cxn ang="0">
                <a:pos x="T8" y="T9"/>
              </a:cxn>
            </a:cxnLst>
            <a:rect l="0" t="0" r="r" b="b"/>
            <a:pathLst>
              <a:path w="65" h="64">
                <a:moveTo>
                  <a:pt x="16" y="64"/>
                </a:moveTo>
                <a:lnTo>
                  <a:pt x="0" y="61"/>
                </a:lnTo>
                <a:cubicBezTo>
                  <a:pt x="7" y="18"/>
                  <a:pt x="57" y="1"/>
                  <a:pt x="59" y="0"/>
                </a:cubicBezTo>
                <a:lnTo>
                  <a:pt x="65" y="16"/>
                </a:lnTo>
                <a:cubicBezTo>
                  <a:pt x="64" y="16"/>
                  <a:pt x="22" y="31"/>
                  <a:pt x="16" y="6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 name="Freeform 552">
            <a:extLst>
              <a:ext uri="{FF2B5EF4-FFF2-40B4-BE49-F238E27FC236}">
                <a16:creationId xmlns:a16="http://schemas.microsoft.com/office/drawing/2014/main" id="{E448D387-BB5E-F13E-7A46-2866969A94FE}"/>
              </a:ext>
            </a:extLst>
          </xdr:cNvPr>
          <xdr:cNvSpPr>
            <a:spLocks/>
          </xdr:cNvSpPr>
        </xdr:nvSpPr>
        <xdr:spPr bwMode="auto">
          <a:xfrm>
            <a:off x="436562" y="869951"/>
            <a:ext cx="41275" cy="49213"/>
          </a:xfrm>
          <a:custGeom>
            <a:avLst/>
            <a:gdLst>
              <a:gd name="T0" fmla="*/ 59 w 68"/>
              <a:gd name="T1" fmla="*/ 80 h 80"/>
              <a:gd name="T2" fmla="*/ 36 w 68"/>
              <a:gd name="T3" fmla="*/ 46 h 80"/>
              <a:gd name="T4" fmla="*/ 0 w 68"/>
              <a:gd name="T5" fmla="*/ 16 h 80"/>
              <a:gd name="T6" fmla="*/ 6 w 68"/>
              <a:gd name="T7" fmla="*/ 0 h 80"/>
              <a:gd name="T8" fmla="*/ 51 w 68"/>
              <a:gd name="T9" fmla="*/ 40 h 80"/>
              <a:gd name="T10" fmla="*/ 68 w 68"/>
              <a:gd name="T11" fmla="*/ 66 h 80"/>
              <a:gd name="T12" fmla="*/ 59 w 68"/>
              <a:gd name="T13" fmla="*/ 80 h 80"/>
            </a:gdLst>
            <a:ahLst/>
            <a:cxnLst>
              <a:cxn ang="0">
                <a:pos x="T0" y="T1"/>
              </a:cxn>
              <a:cxn ang="0">
                <a:pos x="T2" y="T3"/>
              </a:cxn>
              <a:cxn ang="0">
                <a:pos x="T4" y="T5"/>
              </a:cxn>
              <a:cxn ang="0">
                <a:pos x="T6" y="T7"/>
              </a:cxn>
              <a:cxn ang="0">
                <a:pos x="T8" y="T9"/>
              </a:cxn>
              <a:cxn ang="0">
                <a:pos x="T10" y="T11"/>
              </a:cxn>
              <a:cxn ang="0">
                <a:pos x="T12" y="T13"/>
              </a:cxn>
            </a:cxnLst>
            <a:rect l="0" t="0" r="r" b="b"/>
            <a:pathLst>
              <a:path w="68" h="80">
                <a:moveTo>
                  <a:pt x="59" y="80"/>
                </a:moveTo>
                <a:cubicBezTo>
                  <a:pt x="58" y="79"/>
                  <a:pt x="46" y="71"/>
                  <a:pt x="36" y="46"/>
                </a:cubicBezTo>
                <a:cubicBezTo>
                  <a:pt x="28" y="26"/>
                  <a:pt x="1" y="16"/>
                  <a:pt x="0" y="16"/>
                </a:cubicBezTo>
                <a:lnTo>
                  <a:pt x="6" y="0"/>
                </a:lnTo>
                <a:cubicBezTo>
                  <a:pt x="8" y="1"/>
                  <a:pt x="41" y="13"/>
                  <a:pt x="51" y="40"/>
                </a:cubicBezTo>
                <a:cubicBezTo>
                  <a:pt x="59" y="60"/>
                  <a:pt x="68" y="66"/>
                  <a:pt x="68" y="66"/>
                </a:cubicBezTo>
                <a:lnTo>
                  <a:pt x="59" y="80"/>
                </a:ln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7" name="Freeform 553">
            <a:extLst>
              <a:ext uri="{FF2B5EF4-FFF2-40B4-BE49-F238E27FC236}">
                <a16:creationId xmlns:a16="http://schemas.microsoft.com/office/drawing/2014/main" id="{76A320CE-3C5F-64C2-6759-CD81667B4D6B}"/>
              </a:ext>
            </a:extLst>
          </xdr:cNvPr>
          <xdr:cNvSpPr>
            <a:spLocks noEditPoints="1"/>
          </xdr:cNvSpPr>
        </xdr:nvSpPr>
        <xdr:spPr bwMode="auto">
          <a:xfrm>
            <a:off x="490537" y="904876"/>
            <a:ext cx="57150" cy="60325"/>
          </a:xfrm>
          <a:custGeom>
            <a:avLst/>
            <a:gdLst>
              <a:gd name="T0" fmla="*/ 57 w 96"/>
              <a:gd name="T1" fmla="*/ 21 h 97"/>
              <a:gd name="T2" fmla="*/ 54 w 96"/>
              <a:gd name="T3" fmla="*/ 21 h 97"/>
              <a:gd name="T4" fmla="*/ 42 w 96"/>
              <a:gd name="T5" fmla="*/ 28 h 97"/>
              <a:gd name="T6" fmla="*/ 25 w 96"/>
              <a:gd name="T7" fmla="*/ 52 h 97"/>
              <a:gd name="T8" fmla="*/ 29 w 96"/>
              <a:gd name="T9" fmla="*/ 77 h 97"/>
              <a:gd name="T10" fmla="*/ 54 w 96"/>
              <a:gd name="T11" fmla="*/ 73 h 97"/>
              <a:gd name="T12" fmla="*/ 71 w 96"/>
              <a:gd name="T13" fmla="*/ 49 h 97"/>
              <a:gd name="T14" fmla="*/ 67 w 96"/>
              <a:gd name="T15" fmla="*/ 24 h 97"/>
              <a:gd name="T16" fmla="*/ 57 w 96"/>
              <a:gd name="T17" fmla="*/ 21 h 97"/>
              <a:gd name="T18" fmla="*/ 39 w 96"/>
              <a:gd name="T19" fmla="*/ 97 h 97"/>
              <a:gd name="T20" fmla="*/ 19 w 96"/>
              <a:gd name="T21" fmla="*/ 91 h 97"/>
              <a:gd name="T22" fmla="*/ 11 w 96"/>
              <a:gd name="T23" fmla="*/ 43 h 97"/>
              <a:gd name="T24" fmla="*/ 28 w 96"/>
              <a:gd name="T25" fmla="*/ 19 h 97"/>
              <a:gd name="T26" fmla="*/ 77 w 96"/>
              <a:gd name="T27" fmla="*/ 11 h 97"/>
              <a:gd name="T28" fmla="*/ 85 w 96"/>
              <a:gd name="T29" fmla="*/ 59 h 97"/>
              <a:gd name="T30" fmla="*/ 68 w 96"/>
              <a:gd name="T31" fmla="*/ 83 h 97"/>
              <a:gd name="T32" fmla="*/ 39 w 96"/>
              <a:gd name="T33" fmla="*/ 97 h 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6" h="97">
                <a:moveTo>
                  <a:pt x="57" y="21"/>
                </a:moveTo>
                <a:cubicBezTo>
                  <a:pt x="56" y="21"/>
                  <a:pt x="55" y="21"/>
                  <a:pt x="54" y="21"/>
                </a:cubicBezTo>
                <a:cubicBezTo>
                  <a:pt x="49" y="22"/>
                  <a:pt x="45" y="25"/>
                  <a:pt x="42" y="28"/>
                </a:cubicBezTo>
                <a:lnTo>
                  <a:pt x="25" y="52"/>
                </a:lnTo>
                <a:cubicBezTo>
                  <a:pt x="19" y="60"/>
                  <a:pt x="21" y="72"/>
                  <a:pt x="29" y="77"/>
                </a:cubicBezTo>
                <a:cubicBezTo>
                  <a:pt x="37" y="83"/>
                  <a:pt x="48" y="81"/>
                  <a:pt x="54" y="73"/>
                </a:cubicBezTo>
                <a:lnTo>
                  <a:pt x="71" y="49"/>
                </a:lnTo>
                <a:cubicBezTo>
                  <a:pt x="77" y="41"/>
                  <a:pt x="75" y="30"/>
                  <a:pt x="67" y="24"/>
                </a:cubicBezTo>
                <a:cubicBezTo>
                  <a:pt x="64" y="22"/>
                  <a:pt x="60" y="21"/>
                  <a:pt x="57" y="21"/>
                </a:cubicBezTo>
                <a:close/>
                <a:moveTo>
                  <a:pt x="39" y="97"/>
                </a:moveTo>
                <a:cubicBezTo>
                  <a:pt x="32" y="97"/>
                  <a:pt x="25" y="95"/>
                  <a:pt x="19" y="91"/>
                </a:cubicBezTo>
                <a:cubicBezTo>
                  <a:pt x="4" y="80"/>
                  <a:pt x="0" y="58"/>
                  <a:pt x="11" y="43"/>
                </a:cubicBezTo>
                <a:lnTo>
                  <a:pt x="28" y="19"/>
                </a:lnTo>
                <a:cubicBezTo>
                  <a:pt x="40" y="3"/>
                  <a:pt x="61" y="0"/>
                  <a:pt x="77" y="11"/>
                </a:cubicBezTo>
                <a:cubicBezTo>
                  <a:pt x="92" y="22"/>
                  <a:pt x="96" y="44"/>
                  <a:pt x="85" y="59"/>
                </a:cubicBezTo>
                <a:lnTo>
                  <a:pt x="68" y="83"/>
                </a:lnTo>
                <a:cubicBezTo>
                  <a:pt x="61" y="92"/>
                  <a:pt x="50" y="97"/>
                  <a:pt x="39" y="9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8" name="Freeform 554">
            <a:extLst>
              <a:ext uri="{FF2B5EF4-FFF2-40B4-BE49-F238E27FC236}">
                <a16:creationId xmlns:a16="http://schemas.microsoft.com/office/drawing/2014/main" id="{16EC87E1-BEB5-1F90-9980-07967C93A668}"/>
              </a:ext>
            </a:extLst>
          </xdr:cNvPr>
          <xdr:cNvSpPr>
            <a:spLocks noEditPoints="1"/>
          </xdr:cNvSpPr>
        </xdr:nvSpPr>
        <xdr:spPr bwMode="auto">
          <a:xfrm>
            <a:off x="519112" y="925514"/>
            <a:ext cx="55563" cy="58738"/>
          </a:xfrm>
          <a:custGeom>
            <a:avLst/>
            <a:gdLst>
              <a:gd name="T0" fmla="*/ 52 w 92"/>
              <a:gd name="T1" fmla="*/ 18 h 94"/>
              <a:gd name="T2" fmla="*/ 50 w 92"/>
              <a:gd name="T3" fmla="*/ 18 h 94"/>
              <a:gd name="T4" fmla="*/ 38 w 92"/>
              <a:gd name="T5" fmla="*/ 25 h 94"/>
              <a:gd name="T6" fmla="*/ 21 w 92"/>
              <a:gd name="T7" fmla="*/ 49 h 94"/>
              <a:gd name="T8" fmla="*/ 18 w 92"/>
              <a:gd name="T9" fmla="*/ 62 h 94"/>
              <a:gd name="T10" fmla="*/ 25 w 92"/>
              <a:gd name="T11" fmla="*/ 74 h 94"/>
              <a:gd name="T12" fmla="*/ 38 w 92"/>
              <a:gd name="T13" fmla="*/ 77 h 94"/>
              <a:gd name="T14" fmla="*/ 50 w 92"/>
              <a:gd name="T15" fmla="*/ 70 h 94"/>
              <a:gd name="T16" fmla="*/ 67 w 92"/>
              <a:gd name="T17" fmla="*/ 46 h 94"/>
              <a:gd name="T18" fmla="*/ 70 w 92"/>
              <a:gd name="T19" fmla="*/ 33 h 94"/>
              <a:gd name="T20" fmla="*/ 63 w 92"/>
              <a:gd name="T21" fmla="*/ 21 h 94"/>
              <a:gd name="T22" fmla="*/ 52 w 92"/>
              <a:gd name="T23" fmla="*/ 18 h 94"/>
              <a:gd name="T24" fmla="*/ 35 w 92"/>
              <a:gd name="T25" fmla="*/ 94 h 94"/>
              <a:gd name="T26" fmla="*/ 15 w 92"/>
              <a:gd name="T27" fmla="*/ 88 h 94"/>
              <a:gd name="T28" fmla="*/ 1 w 92"/>
              <a:gd name="T29" fmla="*/ 65 h 94"/>
              <a:gd name="T30" fmla="*/ 7 w 92"/>
              <a:gd name="T31" fmla="*/ 39 h 94"/>
              <a:gd name="T32" fmla="*/ 24 w 92"/>
              <a:gd name="T33" fmla="*/ 15 h 94"/>
              <a:gd name="T34" fmla="*/ 47 w 92"/>
              <a:gd name="T35" fmla="*/ 1 h 94"/>
              <a:gd name="T36" fmla="*/ 73 w 92"/>
              <a:gd name="T37" fmla="*/ 8 h 94"/>
              <a:gd name="T38" fmla="*/ 81 w 92"/>
              <a:gd name="T39" fmla="*/ 56 h 94"/>
              <a:gd name="T40" fmla="*/ 63 w 92"/>
              <a:gd name="T41" fmla="*/ 80 h 94"/>
              <a:gd name="T42" fmla="*/ 41 w 92"/>
              <a:gd name="T43" fmla="*/ 94 h 94"/>
              <a:gd name="T44" fmla="*/ 35 w 92"/>
              <a:gd name="T45" fmla="*/ 94 h 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2" h="94">
                <a:moveTo>
                  <a:pt x="52" y="18"/>
                </a:moveTo>
                <a:cubicBezTo>
                  <a:pt x="51" y="18"/>
                  <a:pt x="50" y="18"/>
                  <a:pt x="50" y="18"/>
                </a:cubicBezTo>
                <a:cubicBezTo>
                  <a:pt x="45" y="19"/>
                  <a:pt x="41" y="21"/>
                  <a:pt x="38" y="25"/>
                </a:cubicBezTo>
                <a:lnTo>
                  <a:pt x="21" y="49"/>
                </a:lnTo>
                <a:cubicBezTo>
                  <a:pt x="18" y="53"/>
                  <a:pt x="17" y="58"/>
                  <a:pt x="18" y="62"/>
                </a:cubicBezTo>
                <a:cubicBezTo>
                  <a:pt x="18" y="67"/>
                  <a:pt x="21" y="71"/>
                  <a:pt x="25" y="74"/>
                </a:cubicBezTo>
                <a:cubicBezTo>
                  <a:pt x="29" y="77"/>
                  <a:pt x="33" y="78"/>
                  <a:pt x="38" y="77"/>
                </a:cubicBezTo>
                <a:cubicBezTo>
                  <a:pt x="43" y="77"/>
                  <a:pt x="47" y="74"/>
                  <a:pt x="50" y="70"/>
                </a:cubicBezTo>
                <a:lnTo>
                  <a:pt x="67" y="46"/>
                </a:lnTo>
                <a:cubicBezTo>
                  <a:pt x="70" y="42"/>
                  <a:pt x="71" y="38"/>
                  <a:pt x="70" y="33"/>
                </a:cubicBezTo>
                <a:cubicBezTo>
                  <a:pt x="69" y="28"/>
                  <a:pt x="67" y="24"/>
                  <a:pt x="63" y="21"/>
                </a:cubicBezTo>
                <a:cubicBezTo>
                  <a:pt x="60" y="19"/>
                  <a:pt x="56" y="18"/>
                  <a:pt x="52" y="18"/>
                </a:cubicBezTo>
                <a:close/>
                <a:moveTo>
                  <a:pt x="35" y="94"/>
                </a:moveTo>
                <a:cubicBezTo>
                  <a:pt x="28" y="94"/>
                  <a:pt x="21" y="92"/>
                  <a:pt x="15" y="88"/>
                </a:cubicBezTo>
                <a:cubicBezTo>
                  <a:pt x="8" y="82"/>
                  <a:pt x="3" y="74"/>
                  <a:pt x="1" y="65"/>
                </a:cubicBezTo>
                <a:cubicBezTo>
                  <a:pt x="0" y="56"/>
                  <a:pt x="2" y="47"/>
                  <a:pt x="7" y="39"/>
                </a:cubicBezTo>
                <a:lnTo>
                  <a:pt x="24" y="15"/>
                </a:lnTo>
                <a:cubicBezTo>
                  <a:pt x="30" y="8"/>
                  <a:pt x="38" y="3"/>
                  <a:pt x="47" y="1"/>
                </a:cubicBezTo>
                <a:cubicBezTo>
                  <a:pt x="56" y="0"/>
                  <a:pt x="65" y="2"/>
                  <a:pt x="73" y="8"/>
                </a:cubicBezTo>
                <a:cubicBezTo>
                  <a:pt x="88" y="19"/>
                  <a:pt x="92" y="40"/>
                  <a:pt x="81" y="56"/>
                </a:cubicBezTo>
                <a:lnTo>
                  <a:pt x="63" y="80"/>
                </a:lnTo>
                <a:cubicBezTo>
                  <a:pt x="58" y="87"/>
                  <a:pt x="50" y="92"/>
                  <a:pt x="41" y="94"/>
                </a:cubicBezTo>
                <a:cubicBezTo>
                  <a:pt x="39" y="94"/>
                  <a:pt x="37" y="94"/>
                  <a:pt x="35" y="9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1" name="Freeform 555">
            <a:extLst>
              <a:ext uri="{FF2B5EF4-FFF2-40B4-BE49-F238E27FC236}">
                <a16:creationId xmlns:a16="http://schemas.microsoft.com/office/drawing/2014/main" id="{A68657D4-63FA-604A-2B52-2796CBFE9375}"/>
              </a:ext>
            </a:extLst>
          </xdr:cNvPr>
          <xdr:cNvSpPr>
            <a:spLocks noEditPoints="1"/>
          </xdr:cNvSpPr>
        </xdr:nvSpPr>
        <xdr:spPr bwMode="auto">
          <a:xfrm>
            <a:off x="544512" y="950914"/>
            <a:ext cx="49213" cy="50800"/>
          </a:xfrm>
          <a:custGeom>
            <a:avLst/>
            <a:gdLst>
              <a:gd name="T0" fmla="*/ 31 w 82"/>
              <a:gd name="T1" fmla="*/ 25 h 84"/>
              <a:gd name="T2" fmla="*/ 21 w 82"/>
              <a:gd name="T3" fmla="*/ 39 h 84"/>
              <a:gd name="T4" fmla="*/ 18 w 82"/>
              <a:gd name="T5" fmla="*/ 52 h 84"/>
              <a:gd name="T6" fmla="*/ 26 w 82"/>
              <a:gd name="T7" fmla="*/ 64 h 84"/>
              <a:gd name="T8" fmla="*/ 39 w 82"/>
              <a:gd name="T9" fmla="*/ 67 h 84"/>
              <a:gd name="T10" fmla="*/ 51 w 82"/>
              <a:gd name="T11" fmla="*/ 60 h 84"/>
              <a:gd name="T12" fmla="*/ 60 w 82"/>
              <a:gd name="T13" fmla="*/ 46 h 84"/>
              <a:gd name="T14" fmla="*/ 64 w 82"/>
              <a:gd name="T15" fmla="*/ 33 h 84"/>
              <a:gd name="T16" fmla="*/ 56 w 82"/>
              <a:gd name="T17" fmla="*/ 21 h 84"/>
              <a:gd name="T18" fmla="*/ 43 w 82"/>
              <a:gd name="T19" fmla="*/ 18 h 84"/>
              <a:gd name="T20" fmla="*/ 31 w 82"/>
              <a:gd name="T21" fmla="*/ 25 h 84"/>
              <a:gd name="T22" fmla="*/ 36 w 82"/>
              <a:gd name="T23" fmla="*/ 84 h 84"/>
              <a:gd name="T24" fmla="*/ 16 w 82"/>
              <a:gd name="T25" fmla="*/ 77 h 84"/>
              <a:gd name="T26" fmla="*/ 2 w 82"/>
              <a:gd name="T27" fmla="*/ 55 h 84"/>
              <a:gd name="T28" fmla="*/ 8 w 82"/>
              <a:gd name="T29" fmla="*/ 29 h 84"/>
              <a:gd name="T30" fmla="*/ 18 w 82"/>
              <a:gd name="T31" fmla="*/ 16 h 84"/>
              <a:gd name="T32" fmla="*/ 40 w 82"/>
              <a:gd name="T33" fmla="*/ 2 h 84"/>
              <a:gd name="T34" fmla="*/ 66 w 82"/>
              <a:gd name="T35" fmla="*/ 8 h 84"/>
              <a:gd name="T36" fmla="*/ 80 w 82"/>
              <a:gd name="T37" fmla="*/ 30 h 84"/>
              <a:gd name="T38" fmla="*/ 74 w 82"/>
              <a:gd name="T39" fmla="*/ 56 h 84"/>
              <a:gd name="T40" fmla="*/ 64 w 82"/>
              <a:gd name="T41" fmla="*/ 70 h 84"/>
              <a:gd name="T42" fmla="*/ 42 w 82"/>
              <a:gd name="T43" fmla="*/ 84 h 84"/>
              <a:gd name="T44" fmla="*/ 36 w 82"/>
              <a:gd name="T45"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2" h="84">
                <a:moveTo>
                  <a:pt x="31" y="25"/>
                </a:moveTo>
                <a:lnTo>
                  <a:pt x="21" y="39"/>
                </a:lnTo>
                <a:cubicBezTo>
                  <a:pt x="19" y="43"/>
                  <a:pt x="18" y="47"/>
                  <a:pt x="18" y="52"/>
                </a:cubicBezTo>
                <a:cubicBezTo>
                  <a:pt x="19" y="57"/>
                  <a:pt x="22" y="61"/>
                  <a:pt x="26" y="64"/>
                </a:cubicBezTo>
                <a:cubicBezTo>
                  <a:pt x="30" y="67"/>
                  <a:pt x="34" y="68"/>
                  <a:pt x="39" y="67"/>
                </a:cubicBezTo>
                <a:cubicBezTo>
                  <a:pt x="44" y="66"/>
                  <a:pt x="48" y="64"/>
                  <a:pt x="51" y="60"/>
                </a:cubicBezTo>
                <a:lnTo>
                  <a:pt x="60" y="46"/>
                </a:lnTo>
                <a:cubicBezTo>
                  <a:pt x="63" y="42"/>
                  <a:pt x="64" y="38"/>
                  <a:pt x="64" y="33"/>
                </a:cubicBezTo>
                <a:cubicBezTo>
                  <a:pt x="63" y="28"/>
                  <a:pt x="60" y="24"/>
                  <a:pt x="56" y="21"/>
                </a:cubicBezTo>
                <a:cubicBezTo>
                  <a:pt x="52" y="18"/>
                  <a:pt x="48" y="17"/>
                  <a:pt x="43" y="18"/>
                </a:cubicBezTo>
                <a:cubicBezTo>
                  <a:pt x="38" y="19"/>
                  <a:pt x="34" y="21"/>
                  <a:pt x="31" y="25"/>
                </a:cubicBezTo>
                <a:close/>
                <a:moveTo>
                  <a:pt x="36" y="84"/>
                </a:moveTo>
                <a:cubicBezTo>
                  <a:pt x="29" y="84"/>
                  <a:pt x="22" y="82"/>
                  <a:pt x="16" y="77"/>
                </a:cubicBezTo>
                <a:cubicBezTo>
                  <a:pt x="8" y="72"/>
                  <a:pt x="3" y="64"/>
                  <a:pt x="2" y="55"/>
                </a:cubicBezTo>
                <a:cubicBezTo>
                  <a:pt x="0" y="46"/>
                  <a:pt x="3" y="37"/>
                  <a:pt x="8" y="29"/>
                </a:cubicBezTo>
                <a:lnTo>
                  <a:pt x="18" y="16"/>
                </a:lnTo>
                <a:cubicBezTo>
                  <a:pt x="23" y="8"/>
                  <a:pt x="31" y="3"/>
                  <a:pt x="40" y="2"/>
                </a:cubicBezTo>
                <a:cubicBezTo>
                  <a:pt x="49" y="0"/>
                  <a:pt x="59" y="2"/>
                  <a:pt x="66" y="8"/>
                </a:cubicBezTo>
                <a:cubicBezTo>
                  <a:pt x="74" y="13"/>
                  <a:pt x="79" y="21"/>
                  <a:pt x="80" y="30"/>
                </a:cubicBezTo>
                <a:cubicBezTo>
                  <a:pt x="82" y="39"/>
                  <a:pt x="79" y="48"/>
                  <a:pt x="74" y="56"/>
                </a:cubicBezTo>
                <a:lnTo>
                  <a:pt x="64" y="70"/>
                </a:lnTo>
                <a:cubicBezTo>
                  <a:pt x="59" y="77"/>
                  <a:pt x="51" y="82"/>
                  <a:pt x="42" y="84"/>
                </a:cubicBezTo>
                <a:cubicBezTo>
                  <a:pt x="40" y="84"/>
                  <a:pt x="38" y="84"/>
                  <a:pt x="36" y="8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2" name="Freeform 556">
            <a:extLst>
              <a:ext uri="{FF2B5EF4-FFF2-40B4-BE49-F238E27FC236}">
                <a16:creationId xmlns:a16="http://schemas.microsoft.com/office/drawing/2014/main" id="{26C335DA-DBEE-B028-1A46-7B39A37F4A9D}"/>
              </a:ext>
            </a:extLst>
          </xdr:cNvPr>
          <xdr:cNvSpPr>
            <a:spLocks noEditPoints="1"/>
          </xdr:cNvSpPr>
        </xdr:nvSpPr>
        <xdr:spPr bwMode="auto">
          <a:xfrm>
            <a:off x="466725" y="898526"/>
            <a:ext cx="46038" cy="47625"/>
          </a:xfrm>
          <a:custGeom>
            <a:avLst/>
            <a:gdLst>
              <a:gd name="T0" fmla="*/ 41 w 77"/>
              <a:gd name="T1" fmla="*/ 18 h 78"/>
              <a:gd name="T2" fmla="*/ 38 w 77"/>
              <a:gd name="T3" fmla="*/ 18 h 78"/>
              <a:gd name="T4" fmla="*/ 26 w 77"/>
              <a:gd name="T5" fmla="*/ 25 h 78"/>
              <a:gd name="T6" fmla="*/ 26 w 77"/>
              <a:gd name="T7" fmla="*/ 25 h 78"/>
              <a:gd name="T8" fmla="*/ 21 w 77"/>
              <a:gd name="T9" fmla="*/ 33 h 78"/>
              <a:gd name="T10" fmla="*/ 18 w 77"/>
              <a:gd name="T11" fmla="*/ 46 h 78"/>
              <a:gd name="T12" fmla="*/ 25 w 77"/>
              <a:gd name="T13" fmla="*/ 58 h 78"/>
              <a:gd name="T14" fmla="*/ 39 w 77"/>
              <a:gd name="T15" fmla="*/ 61 h 78"/>
              <a:gd name="T16" fmla="*/ 50 w 77"/>
              <a:gd name="T17" fmla="*/ 54 h 78"/>
              <a:gd name="T18" fmla="*/ 56 w 77"/>
              <a:gd name="T19" fmla="*/ 46 h 78"/>
              <a:gd name="T20" fmla="*/ 59 w 77"/>
              <a:gd name="T21" fmla="*/ 33 h 78"/>
              <a:gd name="T22" fmla="*/ 51 w 77"/>
              <a:gd name="T23" fmla="*/ 21 h 78"/>
              <a:gd name="T24" fmla="*/ 41 w 77"/>
              <a:gd name="T25" fmla="*/ 18 h 78"/>
              <a:gd name="T26" fmla="*/ 36 w 77"/>
              <a:gd name="T27" fmla="*/ 78 h 78"/>
              <a:gd name="T28" fmla="*/ 15 w 77"/>
              <a:gd name="T29" fmla="*/ 71 h 78"/>
              <a:gd name="T30" fmla="*/ 1 w 77"/>
              <a:gd name="T31" fmla="*/ 49 h 78"/>
              <a:gd name="T32" fmla="*/ 7 w 77"/>
              <a:gd name="T33" fmla="*/ 23 h 78"/>
              <a:gd name="T34" fmla="*/ 13 w 77"/>
              <a:gd name="T35" fmla="*/ 15 h 78"/>
              <a:gd name="T36" fmla="*/ 35 w 77"/>
              <a:gd name="T37" fmla="*/ 1 h 78"/>
              <a:gd name="T38" fmla="*/ 61 w 77"/>
              <a:gd name="T39" fmla="*/ 7 h 78"/>
              <a:gd name="T40" fmla="*/ 75 w 77"/>
              <a:gd name="T41" fmla="*/ 30 h 78"/>
              <a:gd name="T42" fmla="*/ 69 w 77"/>
              <a:gd name="T43" fmla="*/ 56 h 78"/>
              <a:gd name="T44" fmla="*/ 64 w 77"/>
              <a:gd name="T45" fmla="*/ 63 h 78"/>
              <a:gd name="T46" fmla="*/ 41 w 77"/>
              <a:gd name="T47" fmla="*/ 77 h 78"/>
              <a:gd name="T48" fmla="*/ 36 w 77"/>
              <a:gd name="T49" fmla="*/ 78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7" h="78">
                <a:moveTo>
                  <a:pt x="41" y="18"/>
                </a:moveTo>
                <a:cubicBezTo>
                  <a:pt x="40" y="18"/>
                  <a:pt x="39" y="18"/>
                  <a:pt x="38" y="18"/>
                </a:cubicBezTo>
                <a:cubicBezTo>
                  <a:pt x="33" y="19"/>
                  <a:pt x="29" y="21"/>
                  <a:pt x="26" y="25"/>
                </a:cubicBezTo>
                <a:lnTo>
                  <a:pt x="26" y="25"/>
                </a:lnTo>
                <a:lnTo>
                  <a:pt x="21" y="33"/>
                </a:lnTo>
                <a:cubicBezTo>
                  <a:pt x="18" y="36"/>
                  <a:pt x="17" y="41"/>
                  <a:pt x="18" y="46"/>
                </a:cubicBezTo>
                <a:cubicBezTo>
                  <a:pt x="19" y="51"/>
                  <a:pt x="21" y="55"/>
                  <a:pt x="25" y="58"/>
                </a:cubicBezTo>
                <a:cubicBezTo>
                  <a:pt x="29" y="60"/>
                  <a:pt x="34" y="62"/>
                  <a:pt x="39" y="61"/>
                </a:cubicBezTo>
                <a:cubicBezTo>
                  <a:pt x="43" y="60"/>
                  <a:pt x="47" y="57"/>
                  <a:pt x="50" y="54"/>
                </a:cubicBezTo>
                <a:lnTo>
                  <a:pt x="56" y="46"/>
                </a:lnTo>
                <a:cubicBezTo>
                  <a:pt x="58" y="42"/>
                  <a:pt x="60" y="37"/>
                  <a:pt x="59" y="33"/>
                </a:cubicBezTo>
                <a:cubicBezTo>
                  <a:pt x="58" y="28"/>
                  <a:pt x="55" y="24"/>
                  <a:pt x="51" y="21"/>
                </a:cubicBezTo>
                <a:cubicBezTo>
                  <a:pt x="48" y="19"/>
                  <a:pt x="45" y="18"/>
                  <a:pt x="41" y="18"/>
                </a:cubicBezTo>
                <a:close/>
                <a:moveTo>
                  <a:pt x="36" y="78"/>
                </a:moveTo>
                <a:cubicBezTo>
                  <a:pt x="28" y="78"/>
                  <a:pt x="21" y="75"/>
                  <a:pt x="15" y="71"/>
                </a:cubicBezTo>
                <a:cubicBezTo>
                  <a:pt x="8" y="66"/>
                  <a:pt x="3" y="58"/>
                  <a:pt x="1" y="49"/>
                </a:cubicBezTo>
                <a:cubicBezTo>
                  <a:pt x="0" y="39"/>
                  <a:pt x="2" y="30"/>
                  <a:pt x="7" y="23"/>
                </a:cubicBezTo>
                <a:lnTo>
                  <a:pt x="13" y="15"/>
                </a:lnTo>
                <a:cubicBezTo>
                  <a:pt x="18" y="8"/>
                  <a:pt x="26" y="3"/>
                  <a:pt x="35" y="1"/>
                </a:cubicBezTo>
                <a:cubicBezTo>
                  <a:pt x="45" y="0"/>
                  <a:pt x="54" y="2"/>
                  <a:pt x="61" y="7"/>
                </a:cubicBezTo>
                <a:cubicBezTo>
                  <a:pt x="69" y="13"/>
                  <a:pt x="74" y="21"/>
                  <a:pt x="75" y="30"/>
                </a:cubicBezTo>
                <a:cubicBezTo>
                  <a:pt x="77" y="39"/>
                  <a:pt x="75" y="48"/>
                  <a:pt x="69" y="56"/>
                </a:cubicBezTo>
                <a:lnTo>
                  <a:pt x="64" y="63"/>
                </a:lnTo>
                <a:cubicBezTo>
                  <a:pt x="58" y="71"/>
                  <a:pt x="50" y="76"/>
                  <a:pt x="41" y="77"/>
                </a:cubicBezTo>
                <a:cubicBezTo>
                  <a:pt x="39" y="78"/>
                  <a:pt x="37" y="78"/>
                  <a:pt x="36" y="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3" name="Freeform 557">
            <a:extLst>
              <a:ext uri="{FF2B5EF4-FFF2-40B4-BE49-F238E27FC236}">
                <a16:creationId xmlns:a16="http://schemas.microsoft.com/office/drawing/2014/main" id="{D4D8E948-90B4-6223-A88B-61F74A219857}"/>
              </a:ext>
            </a:extLst>
          </xdr:cNvPr>
          <xdr:cNvSpPr>
            <a:spLocks/>
          </xdr:cNvSpPr>
        </xdr:nvSpPr>
        <xdr:spPr bwMode="auto">
          <a:xfrm>
            <a:off x="623887" y="900114"/>
            <a:ext cx="85725" cy="66675"/>
          </a:xfrm>
          <a:custGeom>
            <a:avLst/>
            <a:gdLst>
              <a:gd name="T0" fmla="*/ 100 w 141"/>
              <a:gd name="T1" fmla="*/ 109 h 109"/>
              <a:gd name="T2" fmla="*/ 80 w 141"/>
              <a:gd name="T3" fmla="*/ 103 h 109"/>
              <a:gd name="T4" fmla="*/ 0 w 141"/>
              <a:gd name="T5" fmla="*/ 55 h 109"/>
              <a:gd name="T6" fmla="*/ 9 w 141"/>
              <a:gd name="T7" fmla="*/ 40 h 109"/>
              <a:gd name="T8" fmla="*/ 89 w 141"/>
              <a:gd name="T9" fmla="*/ 89 h 109"/>
              <a:gd name="T10" fmla="*/ 104 w 141"/>
              <a:gd name="T11" fmla="*/ 92 h 109"/>
              <a:gd name="T12" fmla="*/ 116 w 141"/>
              <a:gd name="T13" fmla="*/ 83 h 109"/>
              <a:gd name="T14" fmla="*/ 119 w 141"/>
              <a:gd name="T15" fmla="*/ 68 h 109"/>
              <a:gd name="T16" fmla="*/ 110 w 141"/>
              <a:gd name="T17" fmla="*/ 56 h 109"/>
              <a:gd name="T18" fmla="*/ 38 w 141"/>
              <a:gd name="T19" fmla="*/ 15 h 109"/>
              <a:gd name="T20" fmla="*/ 47 w 141"/>
              <a:gd name="T21" fmla="*/ 0 h 109"/>
              <a:gd name="T22" fmla="*/ 119 w 141"/>
              <a:gd name="T23" fmla="*/ 42 h 109"/>
              <a:gd name="T24" fmla="*/ 130 w 141"/>
              <a:gd name="T25" fmla="*/ 92 h 109"/>
              <a:gd name="T26" fmla="*/ 100 w 141"/>
              <a:gd name="T27" fmla="*/ 109 h 1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1" h="109">
                <a:moveTo>
                  <a:pt x="100" y="109"/>
                </a:moveTo>
                <a:cubicBezTo>
                  <a:pt x="93" y="109"/>
                  <a:pt x="86" y="107"/>
                  <a:pt x="80" y="103"/>
                </a:cubicBezTo>
                <a:lnTo>
                  <a:pt x="0" y="55"/>
                </a:lnTo>
                <a:lnTo>
                  <a:pt x="9" y="40"/>
                </a:lnTo>
                <a:lnTo>
                  <a:pt x="89" y="89"/>
                </a:lnTo>
                <a:cubicBezTo>
                  <a:pt x="93" y="92"/>
                  <a:pt x="99" y="93"/>
                  <a:pt x="104" y="92"/>
                </a:cubicBezTo>
                <a:cubicBezTo>
                  <a:pt x="109" y="91"/>
                  <a:pt x="113" y="87"/>
                  <a:pt x="116" y="83"/>
                </a:cubicBezTo>
                <a:cubicBezTo>
                  <a:pt x="119" y="79"/>
                  <a:pt x="120" y="73"/>
                  <a:pt x="119" y="68"/>
                </a:cubicBezTo>
                <a:cubicBezTo>
                  <a:pt x="118" y="63"/>
                  <a:pt x="115" y="59"/>
                  <a:pt x="110" y="56"/>
                </a:cubicBezTo>
                <a:lnTo>
                  <a:pt x="38" y="15"/>
                </a:lnTo>
                <a:lnTo>
                  <a:pt x="47" y="0"/>
                </a:lnTo>
                <a:lnTo>
                  <a:pt x="119" y="42"/>
                </a:lnTo>
                <a:cubicBezTo>
                  <a:pt x="136" y="53"/>
                  <a:pt x="141" y="75"/>
                  <a:pt x="130" y="92"/>
                </a:cubicBezTo>
                <a:cubicBezTo>
                  <a:pt x="123" y="103"/>
                  <a:pt x="112" y="109"/>
                  <a:pt x="100" y="10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4" name="Freeform 558">
            <a:extLst>
              <a:ext uri="{FF2B5EF4-FFF2-40B4-BE49-F238E27FC236}">
                <a16:creationId xmlns:a16="http://schemas.microsoft.com/office/drawing/2014/main" id="{52212D61-0AE4-1DF3-3DF9-565AA191D9FA}"/>
              </a:ext>
            </a:extLst>
          </xdr:cNvPr>
          <xdr:cNvSpPr>
            <a:spLocks/>
          </xdr:cNvSpPr>
        </xdr:nvSpPr>
        <xdr:spPr bwMode="auto">
          <a:xfrm>
            <a:off x="603250" y="923926"/>
            <a:ext cx="71438" cy="63500"/>
          </a:xfrm>
          <a:custGeom>
            <a:avLst/>
            <a:gdLst>
              <a:gd name="T0" fmla="*/ 79 w 117"/>
              <a:gd name="T1" fmla="*/ 103 h 103"/>
              <a:gd name="T2" fmla="*/ 60 w 117"/>
              <a:gd name="T3" fmla="*/ 98 h 103"/>
              <a:gd name="T4" fmla="*/ 0 w 117"/>
              <a:gd name="T5" fmla="*/ 60 h 103"/>
              <a:gd name="T6" fmla="*/ 9 w 117"/>
              <a:gd name="T7" fmla="*/ 46 h 103"/>
              <a:gd name="T8" fmla="*/ 69 w 117"/>
              <a:gd name="T9" fmla="*/ 84 h 103"/>
              <a:gd name="T10" fmla="*/ 84 w 117"/>
              <a:gd name="T11" fmla="*/ 86 h 103"/>
              <a:gd name="T12" fmla="*/ 96 w 117"/>
              <a:gd name="T13" fmla="*/ 78 h 103"/>
              <a:gd name="T14" fmla="*/ 99 w 117"/>
              <a:gd name="T15" fmla="*/ 62 h 103"/>
              <a:gd name="T16" fmla="*/ 90 w 117"/>
              <a:gd name="T17" fmla="*/ 50 h 103"/>
              <a:gd name="T18" fmla="*/ 32 w 117"/>
              <a:gd name="T19" fmla="*/ 15 h 103"/>
              <a:gd name="T20" fmla="*/ 41 w 117"/>
              <a:gd name="T21" fmla="*/ 0 h 103"/>
              <a:gd name="T22" fmla="*/ 99 w 117"/>
              <a:gd name="T23" fmla="*/ 36 h 103"/>
              <a:gd name="T24" fmla="*/ 115 w 117"/>
              <a:gd name="T25" fmla="*/ 59 h 103"/>
              <a:gd name="T26" fmla="*/ 110 w 117"/>
              <a:gd name="T27" fmla="*/ 87 h 103"/>
              <a:gd name="T28" fmla="*/ 79 w 117"/>
              <a:gd name="T29" fmla="*/ 103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7" h="103">
                <a:moveTo>
                  <a:pt x="79" y="103"/>
                </a:moveTo>
                <a:cubicBezTo>
                  <a:pt x="73" y="103"/>
                  <a:pt x="66" y="102"/>
                  <a:pt x="60" y="98"/>
                </a:cubicBezTo>
                <a:lnTo>
                  <a:pt x="0" y="60"/>
                </a:lnTo>
                <a:lnTo>
                  <a:pt x="9" y="46"/>
                </a:lnTo>
                <a:lnTo>
                  <a:pt x="69" y="84"/>
                </a:lnTo>
                <a:cubicBezTo>
                  <a:pt x="73" y="87"/>
                  <a:pt x="79" y="87"/>
                  <a:pt x="84" y="86"/>
                </a:cubicBezTo>
                <a:cubicBezTo>
                  <a:pt x="89" y="85"/>
                  <a:pt x="93" y="82"/>
                  <a:pt x="96" y="78"/>
                </a:cubicBezTo>
                <a:cubicBezTo>
                  <a:pt x="99" y="73"/>
                  <a:pt x="100" y="68"/>
                  <a:pt x="99" y="62"/>
                </a:cubicBezTo>
                <a:cubicBezTo>
                  <a:pt x="98" y="57"/>
                  <a:pt x="95" y="53"/>
                  <a:pt x="90" y="50"/>
                </a:cubicBezTo>
                <a:lnTo>
                  <a:pt x="32" y="15"/>
                </a:lnTo>
                <a:lnTo>
                  <a:pt x="41" y="0"/>
                </a:lnTo>
                <a:lnTo>
                  <a:pt x="99" y="36"/>
                </a:lnTo>
                <a:cubicBezTo>
                  <a:pt x="108" y="41"/>
                  <a:pt x="113" y="49"/>
                  <a:pt x="115" y="59"/>
                </a:cubicBezTo>
                <a:cubicBezTo>
                  <a:pt x="117" y="69"/>
                  <a:pt x="115" y="78"/>
                  <a:pt x="110" y="87"/>
                </a:cubicBezTo>
                <a:cubicBezTo>
                  <a:pt x="103" y="98"/>
                  <a:pt x="91" y="103"/>
                  <a:pt x="79" y="1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5" name="Freeform 559">
            <a:extLst>
              <a:ext uri="{FF2B5EF4-FFF2-40B4-BE49-F238E27FC236}">
                <a16:creationId xmlns:a16="http://schemas.microsoft.com/office/drawing/2014/main" id="{12877114-EC06-B917-8759-5DACEC1B625F}"/>
              </a:ext>
            </a:extLst>
          </xdr:cNvPr>
          <xdr:cNvSpPr>
            <a:spLocks/>
          </xdr:cNvSpPr>
        </xdr:nvSpPr>
        <xdr:spPr bwMode="auto">
          <a:xfrm>
            <a:off x="582612" y="952501"/>
            <a:ext cx="53975" cy="50800"/>
          </a:xfrm>
          <a:custGeom>
            <a:avLst/>
            <a:gdLst>
              <a:gd name="T0" fmla="*/ 51 w 88"/>
              <a:gd name="T1" fmla="*/ 84 h 84"/>
              <a:gd name="T2" fmla="*/ 31 w 88"/>
              <a:gd name="T3" fmla="*/ 78 h 84"/>
              <a:gd name="T4" fmla="*/ 0 w 88"/>
              <a:gd name="T5" fmla="*/ 56 h 84"/>
              <a:gd name="T6" fmla="*/ 9 w 88"/>
              <a:gd name="T7" fmla="*/ 42 h 84"/>
              <a:gd name="T8" fmla="*/ 41 w 88"/>
              <a:gd name="T9" fmla="*/ 64 h 84"/>
              <a:gd name="T10" fmla="*/ 55 w 88"/>
              <a:gd name="T11" fmla="*/ 67 h 84"/>
              <a:gd name="T12" fmla="*/ 68 w 88"/>
              <a:gd name="T13" fmla="*/ 58 h 84"/>
              <a:gd name="T14" fmla="*/ 70 w 88"/>
              <a:gd name="T15" fmla="*/ 43 h 84"/>
              <a:gd name="T16" fmla="*/ 61 w 88"/>
              <a:gd name="T17" fmla="*/ 31 h 84"/>
              <a:gd name="T18" fmla="*/ 35 w 88"/>
              <a:gd name="T19" fmla="*/ 14 h 84"/>
              <a:gd name="T20" fmla="*/ 44 w 88"/>
              <a:gd name="T21" fmla="*/ 0 h 84"/>
              <a:gd name="T22" fmla="*/ 70 w 88"/>
              <a:gd name="T23" fmla="*/ 17 h 84"/>
              <a:gd name="T24" fmla="*/ 86 w 88"/>
              <a:gd name="T25" fmla="*/ 40 h 84"/>
              <a:gd name="T26" fmla="*/ 82 w 88"/>
              <a:gd name="T27" fmla="*/ 67 h 84"/>
              <a:gd name="T28" fmla="*/ 59 w 88"/>
              <a:gd name="T29" fmla="*/ 83 h 84"/>
              <a:gd name="T30" fmla="*/ 51 w 88"/>
              <a:gd name="T31"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88" h="84">
                <a:moveTo>
                  <a:pt x="51" y="84"/>
                </a:moveTo>
                <a:cubicBezTo>
                  <a:pt x="44" y="84"/>
                  <a:pt x="37" y="82"/>
                  <a:pt x="31" y="78"/>
                </a:cubicBezTo>
                <a:lnTo>
                  <a:pt x="0" y="56"/>
                </a:lnTo>
                <a:lnTo>
                  <a:pt x="9" y="42"/>
                </a:lnTo>
                <a:lnTo>
                  <a:pt x="41" y="64"/>
                </a:lnTo>
                <a:cubicBezTo>
                  <a:pt x="45" y="67"/>
                  <a:pt x="50" y="68"/>
                  <a:pt x="55" y="67"/>
                </a:cubicBezTo>
                <a:cubicBezTo>
                  <a:pt x="60" y="66"/>
                  <a:pt x="65" y="62"/>
                  <a:pt x="68" y="58"/>
                </a:cubicBezTo>
                <a:cubicBezTo>
                  <a:pt x="70" y="54"/>
                  <a:pt x="71" y="48"/>
                  <a:pt x="70" y="43"/>
                </a:cubicBezTo>
                <a:cubicBezTo>
                  <a:pt x="69" y="38"/>
                  <a:pt x="66" y="34"/>
                  <a:pt x="61" y="31"/>
                </a:cubicBezTo>
                <a:lnTo>
                  <a:pt x="35" y="14"/>
                </a:lnTo>
                <a:lnTo>
                  <a:pt x="44" y="0"/>
                </a:lnTo>
                <a:lnTo>
                  <a:pt x="70" y="17"/>
                </a:lnTo>
                <a:cubicBezTo>
                  <a:pt x="79" y="22"/>
                  <a:pt x="84" y="30"/>
                  <a:pt x="86" y="40"/>
                </a:cubicBezTo>
                <a:cubicBezTo>
                  <a:pt x="88" y="49"/>
                  <a:pt x="87" y="59"/>
                  <a:pt x="82" y="67"/>
                </a:cubicBezTo>
                <a:cubicBezTo>
                  <a:pt x="76" y="75"/>
                  <a:pt x="68" y="81"/>
                  <a:pt x="59" y="83"/>
                </a:cubicBezTo>
                <a:cubicBezTo>
                  <a:pt x="56" y="84"/>
                  <a:pt x="54" y="84"/>
                  <a:pt x="51" y="8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6" name="Freeform 560">
            <a:extLst>
              <a:ext uri="{FF2B5EF4-FFF2-40B4-BE49-F238E27FC236}">
                <a16:creationId xmlns:a16="http://schemas.microsoft.com/office/drawing/2014/main" id="{BA912978-742B-D2BF-2CF9-A795A2A62390}"/>
              </a:ext>
            </a:extLst>
          </xdr:cNvPr>
          <xdr:cNvSpPr>
            <a:spLocks/>
          </xdr:cNvSpPr>
        </xdr:nvSpPr>
        <xdr:spPr bwMode="auto">
          <a:xfrm>
            <a:off x="636587" y="857251"/>
            <a:ext cx="104775" cy="88900"/>
          </a:xfrm>
          <a:custGeom>
            <a:avLst/>
            <a:gdLst>
              <a:gd name="T0" fmla="*/ 129 w 171"/>
              <a:gd name="T1" fmla="*/ 146 h 146"/>
              <a:gd name="T2" fmla="*/ 110 w 171"/>
              <a:gd name="T3" fmla="*/ 140 h 146"/>
              <a:gd name="T4" fmla="*/ 36 w 171"/>
              <a:gd name="T5" fmla="*/ 98 h 146"/>
              <a:gd name="T6" fmla="*/ 45 w 171"/>
              <a:gd name="T7" fmla="*/ 83 h 146"/>
              <a:gd name="T8" fmla="*/ 118 w 171"/>
              <a:gd name="T9" fmla="*/ 126 h 146"/>
              <a:gd name="T10" fmla="*/ 146 w 171"/>
              <a:gd name="T11" fmla="*/ 120 h 146"/>
              <a:gd name="T12" fmla="*/ 140 w 171"/>
              <a:gd name="T13" fmla="*/ 93 h 146"/>
              <a:gd name="T14" fmla="*/ 0 w 171"/>
              <a:gd name="T15" fmla="*/ 14 h 146"/>
              <a:gd name="T16" fmla="*/ 9 w 171"/>
              <a:gd name="T17" fmla="*/ 0 h 146"/>
              <a:gd name="T18" fmla="*/ 148 w 171"/>
              <a:gd name="T19" fmla="*/ 78 h 146"/>
              <a:gd name="T20" fmla="*/ 160 w 171"/>
              <a:gd name="T21" fmla="*/ 129 h 146"/>
              <a:gd name="T22" fmla="*/ 129 w 171"/>
              <a:gd name="T23" fmla="*/ 146 h 1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1" h="146">
                <a:moveTo>
                  <a:pt x="129" y="146"/>
                </a:moveTo>
                <a:cubicBezTo>
                  <a:pt x="122" y="146"/>
                  <a:pt x="116" y="144"/>
                  <a:pt x="110" y="140"/>
                </a:cubicBezTo>
                <a:lnTo>
                  <a:pt x="36" y="98"/>
                </a:lnTo>
                <a:lnTo>
                  <a:pt x="45" y="83"/>
                </a:lnTo>
                <a:lnTo>
                  <a:pt x="118" y="126"/>
                </a:lnTo>
                <a:cubicBezTo>
                  <a:pt x="128" y="132"/>
                  <a:pt x="140" y="129"/>
                  <a:pt x="146" y="120"/>
                </a:cubicBezTo>
                <a:cubicBezTo>
                  <a:pt x="152" y="111"/>
                  <a:pt x="149" y="99"/>
                  <a:pt x="140" y="93"/>
                </a:cubicBezTo>
                <a:lnTo>
                  <a:pt x="0" y="14"/>
                </a:lnTo>
                <a:lnTo>
                  <a:pt x="9" y="0"/>
                </a:lnTo>
                <a:lnTo>
                  <a:pt x="148" y="78"/>
                </a:lnTo>
                <a:cubicBezTo>
                  <a:pt x="166" y="89"/>
                  <a:pt x="171" y="112"/>
                  <a:pt x="160" y="129"/>
                </a:cubicBezTo>
                <a:cubicBezTo>
                  <a:pt x="153" y="140"/>
                  <a:pt x="141" y="146"/>
                  <a:pt x="129" y="14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7" name="Freeform 561">
            <a:extLst>
              <a:ext uri="{FF2B5EF4-FFF2-40B4-BE49-F238E27FC236}">
                <a16:creationId xmlns:a16="http://schemas.microsoft.com/office/drawing/2014/main" id="{E10850AA-861C-5BBD-1846-90043CFBDD60}"/>
              </a:ext>
            </a:extLst>
          </xdr:cNvPr>
          <xdr:cNvSpPr>
            <a:spLocks/>
          </xdr:cNvSpPr>
        </xdr:nvSpPr>
        <xdr:spPr bwMode="auto">
          <a:xfrm>
            <a:off x="390525" y="744539"/>
            <a:ext cx="104775" cy="144463"/>
          </a:xfrm>
          <a:custGeom>
            <a:avLst/>
            <a:gdLst>
              <a:gd name="T0" fmla="*/ 29 w 66"/>
              <a:gd name="T1" fmla="*/ 91 h 91"/>
              <a:gd name="T2" fmla="*/ 0 w 66"/>
              <a:gd name="T3" fmla="*/ 76 h 91"/>
              <a:gd name="T4" fmla="*/ 2 w 66"/>
              <a:gd name="T5" fmla="*/ 71 h 91"/>
              <a:gd name="T6" fmla="*/ 26 w 66"/>
              <a:gd name="T7" fmla="*/ 82 h 91"/>
              <a:gd name="T8" fmla="*/ 58 w 66"/>
              <a:gd name="T9" fmla="*/ 17 h 91"/>
              <a:gd name="T10" fmla="*/ 34 w 66"/>
              <a:gd name="T11" fmla="*/ 5 h 91"/>
              <a:gd name="T12" fmla="*/ 37 w 66"/>
              <a:gd name="T13" fmla="*/ 0 h 91"/>
              <a:gd name="T14" fmla="*/ 66 w 66"/>
              <a:gd name="T15" fmla="*/ 14 h 91"/>
              <a:gd name="T16" fmla="*/ 29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29" y="91"/>
                </a:moveTo>
                <a:lnTo>
                  <a:pt x="0" y="76"/>
                </a:lnTo>
                <a:lnTo>
                  <a:pt x="2" y="71"/>
                </a:lnTo>
                <a:lnTo>
                  <a:pt x="26" y="82"/>
                </a:lnTo>
                <a:lnTo>
                  <a:pt x="58" y="17"/>
                </a:lnTo>
                <a:lnTo>
                  <a:pt x="34" y="5"/>
                </a:lnTo>
                <a:lnTo>
                  <a:pt x="37" y="0"/>
                </a:lnTo>
                <a:lnTo>
                  <a:pt x="66" y="14"/>
                </a:lnTo>
                <a:lnTo>
                  <a:pt x="29"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8" name="Freeform 562">
            <a:extLst>
              <a:ext uri="{FF2B5EF4-FFF2-40B4-BE49-F238E27FC236}">
                <a16:creationId xmlns:a16="http://schemas.microsoft.com/office/drawing/2014/main" id="{AEA3928D-5D74-663B-D9E2-06B5FA82993D}"/>
              </a:ext>
            </a:extLst>
          </xdr:cNvPr>
          <xdr:cNvSpPr>
            <a:spLocks/>
          </xdr:cNvSpPr>
        </xdr:nvSpPr>
        <xdr:spPr bwMode="auto">
          <a:xfrm>
            <a:off x="701675" y="746126"/>
            <a:ext cx="104775" cy="144463"/>
          </a:xfrm>
          <a:custGeom>
            <a:avLst/>
            <a:gdLst>
              <a:gd name="T0" fmla="*/ 37 w 66"/>
              <a:gd name="T1" fmla="*/ 91 h 91"/>
              <a:gd name="T2" fmla="*/ 0 w 66"/>
              <a:gd name="T3" fmla="*/ 14 h 91"/>
              <a:gd name="T4" fmla="*/ 29 w 66"/>
              <a:gd name="T5" fmla="*/ 0 h 91"/>
              <a:gd name="T6" fmla="*/ 32 w 66"/>
              <a:gd name="T7" fmla="*/ 6 h 91"/>
              <a:gd name="T8" fmla="*/ 9 w 66"/>
              <a:gd name="T9" fmla="*/ 17 h 91"/>
              <a:gd name="T10" fmla="*/ 40 w 66"/>
              <a:gd name="T11" fmla="*/ 82 h 91"/>
              <a:gd name="T12" fmla="*/ 64 w 66"/>
              <a:gd name="T13" fmla="*/ 70 h 91"/>
              <a:gd name="T14" fmla="*/ 66 w 66"/>
              <a:gd name="T15" fmla="*/ 76 h 91"/>
              <a:gd name="T16" fmla="*/ 37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37" y="91"/>
                </a:moveTo>
                <a:lnTo>
                  <a:pt x="0" y="14"/>
                </a:lnTo>
                <a:lnTo>
                  <a:pt x="29" y="0"/>
                </a:lnTo>
                <a:lnTo>
                  <a:pt x="32" y="6"/>
                </a:lnTo>
                <a:lnTo>
                  <a:pt x="9" y="17"/>
                </a:lnTo>
                <a:lnTo>
                  <a:pt x="40" y="82"/>
                </a:lnTo>
                <a:lnTo>
                  <a:pt x="64" y="70"/>
                </a:lnTo>
                <a:lnTo>
                  <a:pt x="66" y="76"/>
                </a:lnTo>
                <a:lnTo>
                  <a:pt x="37"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180976</xdr:colOff>
      <xdr:row>85</xdr:row>
      <xdr:rowOff>44450</xdr:rowOff>
    </xdr:from>
    <xdr:ext cx="745148" cy="542926"/>
    <xdr:grpSp>
      <xdr:nvGrpSpPr>
        <xdr:cNvPr id="479" name="Investment5" descr="{&quot;Key&quot;:&quot;POWER_USER_SHAPE_ICON&quot;,&quot;Value&quot;:&quot;POWER_USER_SHAPE_ICON_STYLE_1&quot;}">
          <a:extLst>
            <a:ext uri="{FF2B5EF4-FFF2-40B4-BE49-F238E27FC236}">
              <a16:creationId xmlns:a16="http://schemas.microsoft.com/office/drawing/2014/main" id="{290A9C06-3B2B-444A-9AB5-A71E5CB11DC9}"/>
            </a:ext>
          </a:extLst>
        </xdr:cNvPr>
        <xdr:cNvGrpSpPr>
          <a:grpSpLocks noChangeAspect="1"/>
        </xdr:cNvGrpSpPr>
      </xdr:nvGrpSpPr>
      <xdr:grpSpPr>
        <a:xfrm>
          <a:off x="3321051" y="35852100"/>
          <a:ext cx="745148" cy="542926"/>
          <a:chOff x="1476375" y="323542"/>
          <a:chExt cx="554372" cy="403923"/>
        </a:xfrm>
      </xdr:grpSpPr>
      <xdr:sp macro="" textlink="">
        <xdr:nvSpPr>
          <xdr:cNvPr id="480" name="Freeform 75">
            <a:extLst>
              <a:ext uri="{FF2B5EF4-FFF2-40B4-BE49-F238E27FC236}">
                <a16:creationId xmlns:a16="http://schemas.microsoft.com/office/drawing/2014/main" id="{479D6EC8-43FE-056D-95CF-5C242805508E}"/>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1" name="Freeform 76">
            <a:extLst>
              <a:ext uri="{FF2B5EF4-FFF2-40B4-BE49-F238E27FC236}">
                <a16:creationId xmlns:a16="http://schemas.microsoft.com/office/drawing/2014/main" id="{289C656C-54FD-8D42-BE59-A79E236133E1}"/>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2" name="Freeform 77">
            <a:extLst>
              <a:ext uri="{FF2B5EF4-FFF2-40B4-BE49-F238E27FC236}">
                <a16:creationId xmlns:a16="http://schemas.microsoft.com/office/drawing/2014/main" id="{CCC26E29-D7D3-19D6-AA81-E9A27A4D4280}"/>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3" name="Freeform 903">
            <a:extLst>
              <a:ext uri="{FF2B5EF4-FFF2-40B4-BE49-F238E27FC236}">
                <a16:creationId xmlns:a16="http://schemas.microsoft.com/office/drawing/2014/main" id="{1D00E5E3-66AB-0BA7-A093-90C69318BCDD}"/>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4" name="Freeform 904">
            <a:extLst>
              <a:ext uri="{FF2B5EF4-FFF2-40B4-BE49-F238E27FC236}">
                <a16:creationId xmlns:a16="http://schemas.microsoft.com/office/drawing/2014/main" id="{A7ED150D-0B1A-BE26-89B1-AAA534A7CAE4}"/>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5" name="Freeform 905">
            <a:extLst>
              <a:ext uri="{FF2B5EF4-FFF2-40B4-BE49-F238E27FC236}">
                <a16:creationId xmlns:a16="http://schemas.microsoft.com/office/drawing/2014/main" id="{4B703844-9E54-8BBB-5D1A-B9020420568D}"/>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6" name="Freeform 906">
            <a:extLst>
              <a:ext uri="{FF2B5EF4-FFF2-40B4-BE49-F238E27FC236}">
                <a16:creationId xmlns:a16="http://schemas.microsoft.com/office/drawing/2014/main" id="{A769FC76-0120-F04F-0631-B4FF6C818F5E}"/>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7" name="Freeform 907">
            <a:extLst>
              <a:ext uri="{FF2B5EF4-FFF2-40B4-BE49-F238E27FC236}">
                <a16:creationId xmlns:a16="http://schemas.microsoft.com/office/drawing/2014/main" id="{EE5C310D-B2CE-07C3-72E5-9B182AD51203}"/>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8" name="Freeform 908">
            <a:extLst>
              <a:ext uri="{FF2B5EF4-FFF2-40B4-BE49-F238E27FC236}">
                <a16:creationId xmlns:a16="http://schemas.microsoft.com/office/drawing/2014/main" id="{7AD4B52D-893E-9E30-0212-501CCF764F78}"/>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9" name="Freeform 909">
            <a:extLst>
              <a:ext uri="{FF2B5EF4-FFF2-40B4-BE49-F238E27FC236}">
                <a16:creationId xmlns:a16="http://schemas.microsoft.com/office/drawing/2014/main" id="{1F31E446-D878-953B-B376-1746117AE5B1}"/>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0" name="Freeform 910">
            <a:extLst>
              <a:ext uri="{FF2B5EF4-FFF2-40B4-BE49-F238E27FC236}">
                <a16:creationId xmlns:a16="http://schemas.microsoft.com/office/drawing/2014/main" id="{1ADD6A6F-AE40-23B9-13E2-4A501F910CC6}"/>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1" name="Freeform 911">
            <a:extLst>
              <a:ext uri="{FF2B5EF4-FFF2-40B4-BE49-F238E27FC236}">
                <a16:creationId xmlns:a16="http://schemas.microsoft.com/office/drawing/2014/main" id="{9108FD8D-3F46-63D5-1630-DFBAE58F9BB4}"/>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2" name="Freeform 912">
            <a:extLst>
              <a:ext uri="{FF2B5EF4-FFF2-40B4-BE49-F238E27FC236}">
                <a16:creationId xmlns:a16="http://schemas.microsoft.com/office/drawing/2014/main" id="{7A37774C-A280-DEDB-2A31-D90759BF2F24}"/>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333363</xdr:colOff>
      <xdr:row>91</xdr:row>
      <xdr:rowOff>69850</xdr:rowOff>
    </xdr:from>
    <xdr:ext cx="470397" cy="542925"/>
    <xdr:grpSp>
      <xdr:nvGrpSpPr>
        <xdr:cNvPr id="493" name="Machine_learning" descr="{&quot;Key&quot;:&quot;POWER_USER_SHAPE_ICON&quot;,&quot;Value&quot;:&quot;POWER_USER_SHAPE_ICON_STYLE_1&quot;}">
          <a:extLst>
            <a:ext uri="{FF2B5EF4-FFF2-40B4-BE49-F238E27FC236}">
              <a16:creationId xmlns:a16="http://schemas.microsoft.com/office/drawing/2014/main" id="{2914102A-9B2F-8648-9E08-A23B1DB6E600}"/>
            </a:ext>
          </a:extLst>
        </xdr:cNvPr>
        <xdr:cNvGrpSpPr>
          <a:grpSpLocks noChangeAspect="1"/>
        </xdr:cNvGrpSpPr>
      </xdr:nvGrpSpPr>
      <xdr:grpSpPr>
        <a:xfrm>
          <a:off x="3479788" y="38242875"/>
          <a:ext cx="470397" cy="542925"/>
          <a:chOff x="9104313" y="4337051"/>
          <a:chExt cx="720726" cy="831850"/>
        </a:xfrm>
        <a:noFill/>
      </xdr:grpSpPr>
      <xdr:sp macro="" textlink="">
        <xdr:nvSpPr>
          <xdr:cNvPr id="494" name="Freeform 399">
            <a:extLst>
              <a:ext uri="{FF2B5EF4-FFF2-40B4-BE49-F238E27FC236}">
                <a16:creationId xmlns:a16="http://schemas.microsoft.com/office/drawing/2014/main" id="{5D2D8894-E3BB-9B2B-B525-17ACE1FF5835}"/>
              </a:ext>
            </a:extLst>
          </xdr:cNvPr>
          <xdr:cNvSpPr>
            <a:spLocks/>
          </xdr:cNvSpPr>
        </xdr:nvSpPr>
        <xdr:spPr bwMode="auto">
          <a:xfrm>
            <a:off x="9371013" y="4375151"/>
            <a:ext cx="450850" cy="787400"/>
          </a:xfrm>
          <a:custGeom>
            <a:avLst/>
            <a:gdLst>
              <a:gd name="T0" fmla="*/ 98 w 670"/>
              <a:gd name="T1" fmla="*/ 0 h 1166"/>
              <a:gd name="T2" fmla="*/ 529 w 670"/>
              <a:gd name="T3" fmla="*/ 320 h 1166"/>
              <a:gd name="T4" fmla="*/ 531 w 670"/>
              <a:gd name="T5" fmla="*/ 392 h 1166"/>
              <a:gd name="T6" fmla="*/ 540 w 670"/>
              <a:gd name="T7" fmla="*/ 444 h 1166"/>
              <a:gd name="T8" fmla="*/ 660 w 670"/>
              <a:gd name="T9" fmla="*/ 593 h 1166"/>
              <a:gd name="T10" fmla="*/ 656 w 670"/>
              <a:gd name="T11" fmla="*/ 632 h 1166"/>
              <a:gd name="T12" fmla="*/ 572 w 670"/>
              <a:gd name="T13" fmla="*/ 699 h 1166"/>
              <a:gd name="T14" fmla="*/ 572 w 670"/>
              <a:gd name="T15" fmla="*/ 941 h 1166"/>
              <a:gd name="T16" fmla="*/ 527 w 670"/>
              <a:gd name="T17" fmla="*/ 986 h 1166"/>
              <a:gd name="T18" fmla="*/ 404 w 670"/>
              <a:gd name="T19" fmla="*/ 986 h 1166"/>
              <a:gd name="T20" fmla="*/ 359 w 670"/>
              <a:gd name="T21" fmla="*/ 1031 h 1166"/>
              <a:gd name="T22" fmla="*/ 359 w 670"/>
              <a:gd name="T23" fmla="*/ 1166 h 1166"/>
              <a:gd name="T24" fmla="*/ 0 w 670"/>
              <a:gd name="T25" fmla="*/ 1166 h 1166"/>
              <a:gd name="T26" fmla="*/ 0 w 670"/>
              <a:gd name="T27" fmla="*/ 0 h 1166"/>
              <a:gd name="T28" fmla="*/ 98 w 670"/>
              <a:gd name="T29" fmla="*/ 0 h 1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670" h="1166">
                <a:moveTo>
                  <a:pt x="98" y="0"/>
                </a:moveTo>
                <a:cubicBezTo>
                  <a:pt x="302" y="0"/>
                  <a:pt x="473" y="135"/>
                  <a:pt x="529" y="320"/>
                </a:cubicBezTo>
                <a:cubicBezTo>
                  <a:pt x="536" y="343"/>
                  <a:pt x="536" y="368"/>
                  <a:pt x="531" y="392"/>
                </a:cubicBezTo>
                <a:cubicBezTo>
                  <a:pt x="527" y="409"/>
                  <a:pt x="526" y="431"/>
                  <a:pt x="540" y="444"/>
                </a:cubicBezTo>
                <a:lnTo>
                  <a:pt x="660" y="593"/>
                </a:lnTo>
                <a:cubicBezTo>
                  <a:pt x="670" y="605"/>
                  <a:pt x="668" y="623"/>
                  <a:pt x="656" y="632"/>
                </a:cubicBezTo>
                <a:lnTo>
                  <a:pt x="572" y="699"/>
                </a:lnTo>
                <a:lnTo>
                  <a:pt x="572" y="941"/>
                </a:lnTo>
                <a:cubicBezTo>
                  <a:pt x="572" y="966"/>
                  <a:pt x="552" y="986"/>
                  <a:pt x="527" y="986"/>
                </a:cubicBezTo>
                <a:lnTo>
                  <a:pt x="404" y="986"/>
                </a:lnTo>
                <a:cubicBezTo>
                  <a:pt x="379" y="986"/>
                  <a:pt x="359" y="1006"/>
                  <a:pt x="359" y="1031"/>
                </a:cubicBezTo>
                <a:lnTo>
                  <a:pt x="359" y="1166"/>
                </a:lnTo>
                <a:lnTo>
                  <a:pt x="0" y="1166"/>
                </a:lnTo>
                <a:lnTo>
                  <a:pt x="0" y="0"/>
                </a:lnTo>
                <a:lnTo>
                  <a:pt x="98" y="0"/>
                </a:lnTo>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5" name="Oval 211">
            <a:extLst>
              <a:ext uri="{FF2B5EF4-FFF2-40B4-BE49-F238E27FC236}">
                <a16:creationId xmlns:a16="http://schemas.microsoft.com/office/drawing/2014/main" id="{486B83D7-DBBD-EA91-267B-C18D5843C6A7}"/>
              </a:ext>
            </a:extLst>
          </xdr:cNvPr>
          <xdr:cNvSpPr>
            <a:spLocks noChangeArrowheads="1"/>
          </xdr:cNvSpPr>
        </xdr:nvSpPr>
        <xdr:spPr bwMode="auto">
          <a:xfrm>
            <a:off x="9248775" y="4895851"/>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6" name="Oval 212">
            <a:extLst>
              <a:ext uri="{FF2B5EF4-FFF2-40B4-BE49-F238E27FC236}">
                <a16:creationId xmlns:a16="http://schemas.microsoft.com/office/drawing/2014/main" id="{5721F2E5-D67B-F8B6-0549-94B473B62CF1}"/>
              </a:ext>
            </a:extLst>
          </xdr:cNvPr>
          <xdr:cNvSpPr>
            <a:spLocks noChangeArrowheads="1"/>
          </xdr:cNvSpPr>
        </xdr:nvSpPr>
        <xdr:spPr bwMode="auto">
          <a:xfrm>
            <a:off x="9248775" y="444817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7" name="Oval 213">
            <a:extLst>
              <a:ext uri="{FF2B5EF4-FFF2-40B4-BE49-F238E27FC236}">
                <a16:creationId xmlns:a16="http://schemas.microsoft.com/office/drawing/2014/main" id="{83A5CB66-C830-07F7-4B8A-3F7F282A4CA0}"/>
              </a:ext>
            </a:extLst>
          </xdr:cNvPr>
          <xdr:cNvSpPr>
            <a:spLocks noChangeArrowheads="1"/>
          </xdr:cNvSpPr>
        </xdr:nvSpPr>
        <xdr:spPr bwMode="auto">
          <a:xfrm>
            <a:off x="9372600" y="467201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8" name="Oval 214">
            <a:extLst>
              <a:ext uri="{FF2B5EF4-FFF2-40B4-BE49-F238E27FC236}">
                <a16:creationId xmlns:a16="http://schemas.microsoft.com/office/drawing/2014/main" id="{FA131769-4E16-ECC0-2C78-E60226A7D27D}"/>
              </a:ext>
            </a:extLst>
          </xdr:cNvPr>
          <xdr:cNvSpPr>
            <a:spLocks noChangeArrowheads="1"/>
          </xdr:cNvSpPr>
        </xdr:nvSpPr>
        <xdr:spPr bwMode="auto">
          <a:xfrm>
            <a:off x="9337675" y="509746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9" name="Oval 215">
            <a:extLst>
              <a:ext uri="{FF2B5EF4-FFF2-40B4-BE49-F238E27FC236}">
                <a16:creationId xmlns:a16="http://schemas.microsoft.com/office/drawing/2014/main" id="{F84173D1-7EF3-F52D-C66A-890517C3A95F}"/>
              </a:ext>
            </a:extLst>
          </xdr:cNvPr>
          <xdr:cNvSpPr>
            <a:spLocks noChangeArrowheads="1"/>
          </xdr:cNvSpPr>
        </xdr:nvSpPr>
        <xdr:spPr bwMode="auto">
          <a:xfrm>
            <a:off x="9337675" y="4341813"/>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0" name="Oval 216">
            <a:extLst>
              <a:ext uri="{FF2B5EF4-FFF2-40B4-BE49-F238E27FC236}">
                <a16:creationId xmlns:a16="http://schemas.microsoft.com/office/drawing/2014/main" id="{9668522A-6355-0B03-A0D6-40D18889D962}"/>
              </a:ext>
            </a:extLst>
          </xdr:cNvPr>
          <xdr:cNvSpPr>
            <a:spLocks noChangeArrowheads="1"/>
          </xdr:cNvSpPr>
        </xdr:nvSpPr>
        <xdr:spPr bwMode="auto">
          <a:xfrm>
            <a:off x="9469438" y="449262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1" name="Oval 217">
            <a:extLst>
              <a:ext uri="{FF2B5EF4-FFF2-40B4-BE49-F238E27FC236}">
                <a16:creationId xmlns:a16="http://schemas.microsoft.com/office/drawing/2014/main" id="{9BE58058-7C1E-5C6C-C0B1-72BBF931EBA3}"/>
              </a:ext>
            </a:extLst>
          </xdr:cNvPr>
          <xdr:cNvSpPr>
            <a:spLocks noChangeArrowheads="1"/>
          </xdr:cNvSpPr>
        </xdr:nvSpPr>
        <xdr:spPr bwMode="auto">
          <a:xfrm>
            <a:off x="9469438" y="4848226"/>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2" name="Freeform 408">
            <a:extLst>
              <a:ext uri="{FF2B5EF4-FFF2-40B4-BE49-F238E27FC236}">
                <a16:creationId xmlns:a16="http://schemas.microsoft.com/office/drawing/2014/main" id="{87F39D9B-A3AF-E16B-5C4E-FCA666EAF6F1}"/>
              </a:ext>
            </a:extLst>
          </xdr:cNvPr>
          <xdr:cNvSpPr>
            <a:spLocks/>
          </xdr:cNvSpPr>
        </xdr:nvSpPr>
        <xdr:spPr bwMode="auto">
          <a:xfrm>
            <a:off x="9436101" y="4368801"/>
            <a:ext cx="388938" cy="793750"/>
          </a:xfrm>
          <a:custGeom>
            <a:avLst/>
            <a:gdLst>
              <a:gd name="T0" fmla="*/ 269 w 577"/>
              <a:gd name="T1" fmla="*/ 1175 h 1175"/>
              <a:gd name="T2" fmla="*/ 253 w 577"/>
              <a:gd name="T3" fmla="*/ 1175 h 1175"/>
              <a:gd name="T4" fmla="*/ 253 w 577"/>
              <a:gd name="T5" fmla="*/ 1040 h 1175"/>
              <a:gd name="T6" fmla="*/ 306 w 577"/>
              <a:gd name="T7" fmla="*/ 987 h 1175"/>
              <a:gd name="T8" fmla="*/ 429 w 577"/>
              <a:gd name="T9" fmla="*/ 987 h 1175"/>
              <a:gd name="T10" fmla="*/ 466 w 577"/>
              <a:gd name="T11" fmla="*/ 950 h 1175"/>
              <a:gd name="T12" fmla="*/ 466 w 577"/>
              <a:gd name="T13" fmla="*/ 704 h 1175"/>
              <a:gd name="T14" fmla="*/ 553 w 577"/>
              <a:gd name="T15" fmla="*/ 635 h 1175"/>
              <a:gd name="T16" fmla="*/ 560 w 577"/>
              <a:gd name="T17" fmla="*/ 622 h 1175"/>
              <a:gd name="T18" fmla="*/ 556 w 577"/>
              <a:gd name="T19" fmla="*/ 608 h 1175"/>
              <a:gd name="T20" fmla="*/ 435 w 577"/>
              <a:gd name="T21" fmla="*/ 458 h 1175"/>
              <a:gd name="T22" fmla="*/ 425 w 577"/>
              <a:gd name="T23" fmla="*/ 399 h 1175"/>
              <a:gd name="T24" fmla="*/ 423 w 577"/>
              <a:gd name="T25" fmla="*/ 331 h 1175"/>
              <a:gd name="T26" fmla="*/ 0 w 577"/>
              <a:gd name="T27" fmla="*/ 17 h 1175"/>
              <a:gd name="T28" fmla="*/ 0 w 577"/>
              <a:gd name="T29" fmla="*/ 0 h 1175"/>
              <a:gd name="T30" fmla="*/ 439 w 577"/>
              <a:gd name="T31" fmla="*/ 327 h 1175"/>
              <a:gd name="T32" fmla="*/ 441 w 577"/>
              <a:gd name="T33" fmla="*/ 403 h 1175"/>
              <a:gd name="T34" fmla="*/ 447 w 577"/>
              <a:gd name="T35" fmla="*/ 447 h 1175"/>
              <a:gd name="T36" fmla="*/ 569 w 577"/>
              <a:gd name="T37" fmla="*/ 597 h 1175"/>
              <a:gd name="T38" fmla="*/ 576 w 577"/>
              <a:gd name="T39" fmla="*/ 624 h 1175"/>
              <a:gd name="T40" fmla="*/ 563 w 577"/>
              <a:gd name="T41" fmla="*/ 648 h 1175"/>
              <a:gd name="T42" fmla="*/ 483 w 577"/>
              <a:gd name="T43" fmla="*/ 712 h 1175"/>
              <a:gd name="T44" fmla="*/ 482 w 577"/>
              <a:gd name="T45" fmla="*/ 950 h 1175"/>
              <a:gd name="T46" fmla="*/ 429 w 577"/>
              <a:gd name="T47" fmla="*/ 1003 h 1175"/>
              <a:gd name="T48" fmla="*/ 306 w 577"/>
              <a:gd name="T49" fmla="*/ 1003 h 1175"/>
              <a:gd name="T50" fmla="*/ 269 w 577"/>
              <a:gd name="T51" fmla="*/ 1040 h 1175"/>
              <a:gd name="T52" fmla="*/ 269 w 577"/>
              <a:gd name="T53" fmla="*/ 1175 h 1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77" h="1175">
                <a:moveTo>
                  <a:pt x="269" y="1175"/>
                </a:moveTo>
                <a:lnTo>
                  <a:pt x="253" y="1175"/>
                </a:lnTo>
                <a:lnTo>
                  <a:pt x="253" y="1040"/>
                </a:lnTo>
                <a:cubicBezTo>
                  <a:pt x="253" y="1011"/>
                  <a:pt x="277" y="987"/>
                  <a:pt x="306" y="987"/>
                </a:cubicBezTo>
                <a:lnTo>
                  <a:pt x="429" y="987"/>
                </a:lnTo>
                <a:cubicBezTo>
                  <a:pt x="449" y="987"/>
                  <a:pt x="466" y="970"/>
                  <a:pt x="466" y="950"/>
                </a:cubicBezTo>
                <a:lnTo>
                  <a:pt x="466" y="704"/>
                </a:lnTo>
                <a:lnTo>
                  <a:pt x="553" y="635"/>
                </a:lnTo>
                <a:cubicBezTo>
                  <a:pt x="557" y="632"/>
                  <a:pt x="559" y="627"/>
                  <a:pt x="560" y="622"/>
                </a:cubicBezTo>
                <a:cubicBezTo>
                  <a:pt x="560" y="617"/>
                  <a:pt x="559" y="612"/>
                  <a:pt x="556" y="608"/>
                </a:cubicBezTo>
                <a:lnTo>
                  <a:pt x="435" y="458"/>
                </a:lnTo>
                <a:cubicBezTo>
                  <a:pt x="423" y="446"/>
                  <a:pt x="419" y="425"/>
                  <a:pt x="425" y="399"/>
                </a:cubicBezTo>
                <a:cubicBezTo>
                  <a:pt x="430" y="376"/>
                  <a:pt x="429" y="353"/>
                  <a:pt x="423" y="331"/>
                </a:cubicBezTo>
                <a:cubicBezTo>
                  <a:pt x="367" y="146"/>
                  <a:pt x="194" y="17"/>
                  <a:pt x="0" y="17"/>
                </a:cubicBezTo>
                <a:lnTo>
                  <a:pt x="0" y="0"/>
                </a:lnTo>
                <a:cubicBezTo>
                  <a:pt x="201" y="0"/>
                  <a:pt x="381" y="134"/>
                  <a:pt x="439" y="327"/>
                </a:cubicBezTo>
                <a:cubicBezTo>
                  <a:pt x="446" y="351"/>
                  <a:pt x="446" y="377"/>
                  <a:pt x="441" y="403"/>
                </a:cubicBezTo>
                <a:cubicBezTo>
                  <a:pt x="438" y="417"/>
                  <a:pt x="436" y="436"/>
                  <a:pt x="447" y="447"/>
                </a:cubicBezTo>
                <a:lnTo>
                  <a:pt x="569" y="597"/>
                </a:lnTo>
                <a:cubicBezTo>
                  <a:pt x="575" y="605"/>
                  <a:pt x="577" y="614"/>
                  <a:pt x="576" y="624"/>
                </a:cubicBezTo>
                <a:cubicBezTo>
                  <a:pt x="575" y="633"/>
                  <a:pt x="571" y="642"/>
                  <a:pt x="563" y="648"/>
                </a:cubicBezTo>
                <a:lnTo>
                  <a:pt x="483" y="712"/>
                </a:lnTo>
                <a:lnTo>
                  <a:pt x="482" y="950"/>
                </a:lnTo>
                <a:cubicBezTo>
                  <a:pt x="482" y="979"/>
                  <a:pt x="458" y="1003"/>
                  <a:pt x="429" y="1003"/>
                </a:cubicBezTo>
                <a:lnTo>
                  <a:pt x="306" y="1003"/>
                </a:lnTo>
                <a:cubicBezTo>
                  <a:pt x="286" y="1003"/>
                  <a:pt x="269" y="1020"/>
                  <a:pt x="269" y="1040"/>
                </a:cubicBezTo>
                <a:lnTo>
                  <a:pt x="269" y="1175"/>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3" name="Freeform 409">
            <a:extLst>
              <a:ext uri="{FF2B5EF4-FFF2-40B4-BE49-F238E27FC236}">
                <a16:creationId xmlns:a16="http://schemas.microsoft.com/office/drawing/2014/main" id="{54301872-2D83-BFB4-76D6-8A50F9C15B64}"/>
              </a:ext>
            </a:extLst>
          </xdr:cNvPr>
          <xdr:cNvSpPr>
            <a:spLocks/>
          </xdr:cNvSpPr>
        </xdr:nvSpPr>
        <xdr:spPr bwMode="auto">
          <a:xfrm>
            <a:off x="9104313" y="4810126"/>
            <a:ext cx="144463" cy="123825"/>
          </a:xfrm>
          <a:custGeom>
            <a:avLst/>
            <a:gdLst>
              <a:gd name="T0" fmla="*/ 214 w 214"/>
              <a:gd name="T1" fmla="*/ 183 h 183"/>
              <a:gd name="T2" fmla="*/ 168 w 214"/>
              <a:gd name="T3" fmla="*/ 183 h 183"/>
              <a:gd name="T4" fmla="*/ 112 w 214"/>
              <a:gd name="T5" fmla="*/ 128 h 183"/>
              <a:gd name="T6" fmla="*/ 112 w 214"/>
              <a:gd name="T7" fmla="*/ 55 h 183"/>
              <a:gd name="T8" fmla="*/ 73 w 214"/>
              <a:gd name="T9" fmla="*/ 16 h 183"/>
              <a:gd name="T10" fmla="*/ 0 w 214"/>
              <a:gd name="T11" fmla="*/ 16 h 183"/>
              <a:gd name="T12" fmla="*/ 0 w 214"/>
              <a:gd name="T13" fmla="*/ 0 h 183"/>
              <a:gd name="T14" fmla="*/ 73 w 214"/>
              <a:gd name="T15" fmla="*/ 0 h 183"/>
              <a:gd name="T16" fmla="*/ 129 w 214"/>
              <a:gd name="T17" fmla="*/ 55 h 183"/>
              <a:gd name="T18" fmla="*/ 129 w 214"/>
              <a:gd name="T19" fmla="*/ 128 h 183"/>
              <a:gd name="T20" fmla="*/ 168 w 214"/>
              <a:gd name="T21" fmla="*/ 167 h 183"/>
              <a:gd name="T22" fmla="*/ 214 w 214"/>
              <a:gd name="T23" fmla="*/ 167 h 183"/>
              <a:gd name="T24" fmla="*/ 214 w 214"/>
              <a:gd name="T25" fmla="*/ 183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3">
                <a:moveTo>
                  <a:pt x="214" y="183"/>
                </a:moveTo>
                <a:lnTo>
                  <a:pt x="168" y="183"/>
                </a:lnTo>
                <a:cubicBezTo>
                  <a:pt x="137" y="183"/>
                  <a:pt x="112" y="158"/>
                  <a:pt x="112" y="128"/>
                </a:cubicBezTo>
                <a:lnTo>
                  <a:pt x="112" y="55"/>
                </a:lnTo>
                <a:cubicBezTo>
                  <a:pt x="112" y="34"/>
                  <a:pt x="95" y="16"/>
                  <a:pt x="73" y="16"/>
                </a:cubicBezTo>
                <a:lnTo>
                  <a:pt x="0" y="16"/>
                </a:lnTo>
                <a:lnTo>
                  <a:pt x="0" y="0"/>
                </a:lnTo>
                <a:lnTo>
                  <a:pt x="73" y="0"/>
                </a:lnTo>
                <a:cubicBezTo>
                  <a:pt x="104" y="0"/>
                  <a:pt x="129" y="25"/>
                  <a:pt x="129" y="55"/>
                </a:cubicBezTo>
                <a:lnTo>
                  <a:pt x="129" y="128"/>
                </a:lnTo>
                <a:cubicBezTo>
                  <a:pt x="129" y="149"/>
                  <a:pt x="147" y="167"/>
                  <a:pt x="168" y="167"/>
                </a:cubicBezTo>
                <a:lnTo>
                  <a:pt x="214" y="167"/>
                </a:lnTo>
                <a:lnTo>
                  <a:pt x="214" y="183"/>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4" name="Freeform 410">
            <a:extLst>
              <a:ext uri="{FF2B5EF4-FFF2-40B4-BE49-F238E27FC236}">
                <a16:creationId xmlns:a16="http://schemas.microsoft.com/office/drawing/2014/main" id="{9BBF7554-4F9C-36D7-259C-15781FF3965C}"/>
              </a:ext>
            </a:extLst>
          </xdr:cNvPr>
          <xdr:cNvSpPr>
            <a:spLocks/>
          </xdr:cNvSpPr>
        </xdr:nvSpPr>
        <xdr:spPr bwMode="auto">
          <a:xfrm>
            <a:off x="9220201" y="4810126"/>
            <a:ext cx="155575" cy="287338"/>
          </a:xfrm>
          <a:custGeom>
            <a:avLst/>
            <a:gdLst>
              <a:gd name="T0" fmla="*/ 232 w 232"/>
              <a:gd name="T1" fmla="*/ 424 h 424"/>
              <a:gd name="T2" fmla="*/ 215 w 232"/>
              <a:gd name="T3" fmla="*/ 424 h 424"/>
              <a:gd name="T4" fmla="*/ 215 w 232"/>
              <a:gd name="T5" fmla="*/ 93 h 424"/>
              <a:gd name="T6" fmla="*/ 139 w 232"/>
              <a:gd name="T7" fmla="*/ 16 h 424"/>
              <a:gd name="T8" fmla="*/ 0 w 232"/>
              <a:gd name="T9" fmla="*/ 16 h 424"/>
              <a:gd name="T10" fmla="*/ 0 w 232"/>
              <a:gd name="T11" fmla="*/ 0 h 424"/>
              <a:gd name="T12" fmla="*/ 139 w 232"/>
              <a:gd name="T13" fmla="*/ 0 h 424"/>
              <a:gd name="T14" fmla="*/ 232 w 232"/>
              <a:gd name="T15" fmla="*/ 93 h 424"/>
              <a:gd name="T16" fmla="*/ 232 w 232"/>
              <a:gd name="T17" fmla="*/ 424 h 4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424">
                <a:moveTo>
                  <a:pt x="232" y="424"/>
                </a:moveTo>
                <a:lnTo>
                  <a:pt x="215" y="424"/>
                </a:lnTo>
                <a:lnTo>
                  <a:pt x="215" y="93"/>
                </a:lnTo>
                <a:cubicBezTo>
                  <a:pt x="215" y="51"/>
                  <a:pt x="181" y="16"/>
                  <a:pt x="139" y="16"/>
                </a:cubicBezTo>
                <a:lnTo>
                  <a:pt x="0" y="16"/>
                </a:lnTo>
                <a:lnTo>
                  <a:pt x="0" y="0"/>
                </a:lnTo>
                <a:lnTo>
                  <a:pt x="139" y="0"/>
                </a:lnTo>
                <a:cubicBezTo>
                  <a:pt x="190" y="0"/>
                  <a:pt x="232" y="41"/>
                  <a:pt x="232" y="93"/>
                </a:cubicBezTo>
                <a:lnTo>
                  <a:pt x="232" y="424"/>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5" name="Freeform 411">
            <a:extLst>
              <a:ext uri="{FF2B5EF4-FFF2-40B4-BE49-F238E27FC236}">
                <a16:creationId xmlns:a16="http://schemas.microsoft.com/office/drawing/2014/main" id="{497B1D0F-531F-B1B5-A0DD-B63E42DB17F8}"/>
              </a:ext>
            </a:extLst>
          </xdr:cNvPr>
          <xdr:cNvSpPr>
            <a:spLocks noEditPoints="1"/>
          </xdr:cNvSpPr>
        </xdr:nvSpPr>
        <xdr:spPr bwMode="auto">
          <a:xfrm>
            <a:off x="9332913" y="5091113"/>
            <a:ext cx="76200" cy="77788"/>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6" name="Freeform 412">
            <a:extLst>
              <a:ext uri="{FF2B5EF4-FFF2-40B4-BE49-F238E27FC236}">
                <a16:creationId xmlns:a16="http://schemas.microsoft.com/office/drawing/2014/main" id="{07EA749A-5A20-25D4-C86F-C2BEF8D49796}"/>
              </a:ext>
            </a:extLst>
          </xdr:cNvPr>
          <xdr:cNvSpPr>
            <a:spLocks noEditPoints="1"/>
          </xdr:cNvSpPr>
        </xdr:nvSpPr>
        <xdr:spPr bwMode="auto">
          <a:xfrm>
            <a:off x="9244013" y="4891088"/>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7" name="Freeform 413">
            <a:extLst>
              <a:ext uri="{FF2B5EF4-FFF2-40B4-BE49-F238E27FC236}">
                <a16:creationId xmlns:a16="http://schemas.microsoft.com/office/drawing/2014/main" id="{0920E778-3954-5D4E-3F60-EA65C64148AF}"/>
              </a:ext>
            </a:extLst>
          </xdr:cNvPr>
          <xdr:cNvSpPr>
            <a:spLocks/>
          </xdr:cNvSpPr>
        </xdr:nvSpPr>
        <xdr:spPr bwMode="auto">
          <a:xfrm>
            <a:off x="9104313" y="4475163"/>
            <a:ext cx="144463" cy="123825"/>
          </a:xfrm>
          <a:custGeom>
            <a:avLst/>
            <a:gdLst>
              <a:gd name="T0" fmla="*/ 73 w 214"/>
              <a:gd name="T1" fmla="*/ 184 h 184"/>
              <a:gd name="T2" fmla="*/ 0 w 214"/>
              <a:gd name="T3" fmla="*/ 184 h 184"/>
              <a:gd name="T4" fmla="*/ 0 w 214"/>
              <a:gd name="T5" fmla="*/ 167 h 184"/>
              <a:gd name="T6" fmla="*/ 73 w 214"/>
              <a:gd name="T7" fmla="*/ 167 h 184"/>
              <a:gd name="T8" fmla="*/ 112 w 214"/>
              <a:gd name="T9" fmla="*/ 128 h 184"/>
              <a:gd name="T10" fmla="*/ 112 w 214"/>
              <a:gd name="T11" fmla="*/ 55 h 184"/>
              <a:gd name="T12" fmla="*/ 168 w 214"/>
              <a:gd name="T13" fmla="*/ 0 h 184"/>
              <a:gd name="T14" fmla="*/ 214 w 214"/>
              <a:gd name="T15" fmla="*/ 0 h 184"/>
              <a:gd name="T16" fmla="*/ 214 w 214"/>
              <a:gd name="T17" fmla="*/ 16 h 184"/>
              <a:gd name="T18" fmla="*/ 168 w 214"/>
              <a:gd name="T19" fmla="*/ 16 h 184"/>
              <a:gd name="T20" fmla="*/ 129 w 214"/>
              <a:gd name="T21" fmla="*/ 55 h 184"/>
              <a:gd name="T22" fmla="*/ 129 w 214"/>
              <a:gd name="T23" fmla="*/ 128 h 184"/>
              <a:gd name="T24" fmla="*/ 73 w 214"/>
              <a:gd name="T25" fmla="*/ 184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4">
                <a:moveTo>
                  <a:pt x="73" y="184"/>
                </a:moveTo>
                <a:lnTo>
                  <a:pt x="0" y="184"/>
                </a:lnTo>
                <a:lnTo>
                  <a:pt x="0" y="167"/>
                </a:lnTo>
                <a:lnTo>
                  <a:pt x="73" y="167"/>
                </a:lnTo>
                <a:cubicBezTo>
                  <a:pt x="95" y="167"/>
                  <a:pt x="112" y="149"/>
                  <a:pt x="112" y="128"/>
                </a:cubicBezTo>
                <a:lnTo>
                  <a:pt x="112" y="55"/>
                </a:lnTo>
                <a:cubicBezTo>
                  <a:pt x="112" y="25"/>
                  <a:pt x="137" y="0"/>
                  <a:pt x="168" y="0"/>
                </a:cubicBezTo>
                <a:lnTo>
                  <a:pt x="214" y="0"/>
                </a:lnTo>
                <a:lnTo>
                  <a:pt x="214" y="16"/>
                </a:lnTo>
                <a:lnTo>
                  <a:pt x="168" y="16"/>
                </a:lnTo>
                <a:cubicBezTo>
                  <a:pt x="147" y="16"/>
                  <a:pt x="129" y="34"/>
                  <a:pt x="129" y="55"/>
                </a:cubicBezTo>
                <a:lnTo>
                  <a:pt x="129" y="128"/>
                </a:lnTo>
                <a:cubicBezTo>
                  <a:pt x="129" y="159"/>
                  <a:pt x="104" y="184"/>
                  <a:pt x="73" y="18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8" name="Freeform 414">
            <a:extLst>
              <a:ext uri="{FF2B5EF4-FFF2-40B4-BE49-F238E27FC236}">
                <a16:creationId xmlns:a16="http://schemas.microsoft.com/office/drawing/2014/main" id="{A1077FD0-D053-2ACA-076C-B197B9F12F39}"/>
              </a:ext>
            </a:extLst>
          </xdr:cNvPr>
          <xdr:cNvSpPr>
            <a:spLocks noEditPoints="1"/>
          </xdr:cNvSpPr>
        </xdr:nvSpPr>
        <xdr:spPr bwMode="auto">
          <a:xfrm>
            <a:off x="9244013" y="4441826"/>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9" name="Rectangle 508">
            <a:extLst>
              <a:ext uri="{FF2B5EF4-FFF2-40B4-BE49-F238E27FC236}">
                <a16:creationId xmlns:a16="http://schemas.microsoft.com/office/drawing/2014/main" id="{2FA08E1D-4ADA-3AB1-DF1E-1768138656CA}"/>
              </a:ext>
            </a:extLst>
          </xdr:cNvPr>
          <xdr:cNvSpPr>
            <a:spLocks noChangeArrowheads="1"/>
          </xdr:cNvSpPr>
        </xdr:nvSpPr>
        <xdr:spPr bwMode="auto">
          <a:xfrm>
            <a:off x="9172576" y="4699001"/>
            <a:ext cx="19843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0" name="Rectangle 509">
            <a:extLst>
              <a:ext uri="{FF2B5EF4-FFF2-40B4-BE49-F238E27FC236}">
                <a16:creationId xmlns:a16="http://schemas.microsoft.com/office/drawing/2014/main" id="{E707DA23-FE32-F910-8A6F-2636134F353E}"/>
              </a:ext>
            </a:extLst>
          </xdr:cNvPr>
          <xdr:cNvSpPr>
            <a:spLocks noChangeArrowheads="1"/>
          </xdr:cNvSpPr>
        </xdr:nvSpPr>
        <xdr:spPr bwMode="auto">
          <a:xfrm>
            <a:off x="9104313" y="4699001"/>
            <a:ext cx="396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1" name="Freeform 417">
            <a:extLst>
              <a:ext uri="{FF2B5EF4-FFF2-40B4-BE49-F238E27FC236}">
                <a16:creationId xmlns:a16="http://schemas.microsoft.com/office/drawing/2014/main" id="{59DAA57C-6C3E-1C03-331C-0455597F21F6}"/>
              </a:ext>
            </a:extLst>
          </xdr:cNvPr>
          <xdr:cNvSpPr>
            <a:spLocks noEditPoints="1"/>
          </xdr:cNvSpPr>
        </xdr:nvSpPr>
        <xdr:spPr bwMode="auto">
          <a:xfrm>
            <a:off x="9367838" y="4665663"/>
            <a:ext cx="76200" cy="77788"/>
          </a:xfrm>
          <a:custGeom>
            <a:avLst/>
            <a:gdLst>
              <a:gd name="T0" fmla="*/ 57 w 114"/>
              <a:gd name="T1" fmla="*/ 16 h 113"/>
              <a:gd name="T2" fmla="*/ 17 w 114"/>
              <a:gd name="T3" fmla="*/ 57 h 113"/>
              <a:gd name="T4" fmla="*/ 57 w 114"/>
              <a:gd name="T5" fmla="*/ 97 h 113"/>
              <a:gd name="T6" fmla="*/ 97 w 114"/>
              <a:gd name="T7" fmla="*/ 57 h 113"/>
              <a:gd name="T8" fmla="*/ 57 w 114"/>
              <a:gd name="T9" fmla="*/ 16 h 113"/>
              <a:gd name="T10" fmla="*/ 57 w 114"/>
              <a:gd name="T11" fmla="*/ 113 h 113"/>
              <a:gd name="T12" fmla="*/ 0 w 114"/>
              <a:gd name="T13" fmla="*/ 57 h 113"/>
              <a:gd name="T14" fmla="*/ 57 w 114"/>
              <a:gd name="T15" fmla="*/ 0 h 113"/>
              <a:gd name="T16" fmla="*/ 114 w 114"/>
              <a:gd name="T17" fmla="*/ 57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7"/>
                </a:cubicBezTo>
                <a:cubicBezTo>
                  <a:pt x="17" y="79"/>
                  <a:pt x="35" y="97"/>
                  <a:pt x="57" y="97"/>
                </a:cubicBezTo>
                <a:cubicBezTo>
                  <a:pt x="79" y="97"/>
                  <a:pt x="97" y="79"/>
                  <a:pt x="97" y="57"/>
                </a:cubicBezTo>
                <a:cubicBezTo>
                  <a:pt x="97" y="34"/>
                  <a:pt x="79" y="16"/>
                  <a:pt x="57" y="16"/>
                </a:cubicBezTo>
                <a:close/>
                <a:moveTo>
                  <a:pt x="57" y="113"/>
                </a:moveTo>
                <a:cubicBezTo>
                  <a:pt x="26" y="113"/>
                  <a:pt x="0" y="88"/>
                  <a:pt x="0" y="57"/>
                </a:cubicBezTo>
                <a:cubicBezTo>
                  <a:pt x="0" y="25"/>
                  <a:pt x="26" y="0"/>
                  <a:pt x="57" y="0"/>
                </a:cubicBezTo>
                <a:cubicBezTo>
                  <a:pt x="88" y="0"/>
                  <a:pt x="114" y="25"/>
                  <a:pt x="114" y="57"/>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9" name="Freeform 418">
            <a:extLst>
              <a:ext uri="{FF2B5EF4-FFF2-40B4-BE49-F238E27FC236}">
                <a16:creationId xmlns:a16="http://schemas.microsoft.com/office/drawing/2014/main" id="{718B4C5B-33B1-4886-B82E-84B0FD55C6EE}"/>
              </a:ext>
            </a:extLst>
          </xdr:cNvPr>
          <xdr:cNvSpPr>
            <a:spLocks/>
          </xdr:cNvSpPr>
        </xdr:nvSpPr>
        <xdr:spPr bwMode="auto">
          <a:xfrm>
            <a:off x="9220201" y="4408488"/>
            <a:ext cx="155575" cy="190500"/>
          </a:xfrm>
          <a:custGeom>
            <a:avLst/>
            <a:gdLst>
              <a:gd name="T0" fmla="*/ 139 w 232"/>
              <a:gd name="T1" fmla="*/ 283 h 283"/>
              <a:gd name="T2" fmla="*/ 0 w 232"/>
              <a:gd name="T3" fmla="*/ 283 h 283"/>
              <a:gd name="T4" fmla="*/ 0 w 232"/>
              <a:gd name="T5" fmla="*/ 266 h 283"/>
              <a:gd name="T6" fmla="*/ 139 w 232"/>
              <a:gd name="T7" fmla="*/ 266 h 283"/>
              <a:gd name="T8" fmla="*/ 215 w 232"/>
              <a:gd name="T9" fmla="*/ 189 h 283"/>
              <a:gd name="T10" fmla="*/ 215 w 232"/>
              <a:gd name="T11" fmla="*/ 0 h 283"/>
              <a:gd name="T12" fmla="*/ 232 w 232"/>
              <a:gd name="T13" fmla="*/ 0 h 283"/>
              <a:gd name="T14" fmla="*/ 232 w 232"/>
              <a:gd name="T15" fmla="*/ 189 h 283"/>
              <a:gd name="T16" fmla="*/ 139 w 232"/>
              <a:gd name="T17" fmla="*/ 283 h 2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283">
                <a:moveTo>
                  <a:pt x="139" y="283"/>
                </a:moveTo>
                <a:lnTo>
                  <a:pt x="0" y="283"/>
                </a:lnTo>
                <a:lnTo>
                  <a:pt x="0" y="266"/>
                </a:lnTo>
                <a:lnTo>
                  <a:pt x="139" y="266"/>
                </a:lnTo>
                <a:cubicBezTo>
                  <a:pt x="181" y="266"/>
                  <a:pt x="215" y="232"/>
                  <a:pt x="215" y="189"/>
                </a:cubicBezTo>
                <a:lnTo>
                  <a:pt x="215" y="0"/>
                </a:lnTo>
                <a:lnTo>
                  <a:pt x="232" y="0"/>
                </a:lnTo>
                <a:lnTo>
                  <a:pt x="232" y="189"/>
                </a:lnTo>
                <a:cubicBezTo>
                  <a:pt x="232" y="241"/>
                  <a:pt x="190" y="283"/>
                  <a:pt x="139" y="28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0" name="Freeform 419">
            <a:extLst>
              <a:ext uri="{FF2B5EF4-FFF2-40B4-BE49-F238E27FC236}">
                <a16:creationId xmlns:a16="http://schemas.microsoft.com/office/drawing/2014/main" id="{F99921CB-92AF-BCD5-A378-C7858D1F4122}"/>
              </a:ext>
            </a:extLst>
          </xdr:cNvPr>
          <xdr:cNvSpPr>
            <a:spLocks/>
          </xdr:cNvSpPr>
        </xdr:nvSpPr>
        <xdr:spPr bwMode="auto">
          <a:xfrm>
            <a:off x="9293226" y="4538663"/>
            <a:ext cx="187325" cy="114300"/>
          </a:xfrm>
          <a:custGeom>
            <a:avLst/>
            <a:gdLst>
              <a:gd name="T0" fmla="*/ 42 w 278"/>
              <a:gd name="T1" fmla="*/ 170 h 170"/>
              <a:gd name="T2" fmla="*/ 0 w 278"/>
              <a:gd name="T3" fmla="*/ 170 h 170"/>
              <a:gd name="T4" fmla="*/ 0 w 278"/>
              <a:gd name="T5" fmla="*/ 153 h 170"/>
              <a:gd name="T6" fmla="*/ 42 w 278"/>
              <a:gd name="T7" fmla="*/ 153 h 170"/>
              <a:gd name="T8" fmla="*/ 105 w 278"/>
              <a:gd name="T9" fmla="*/ 131 h 170"/>
              <a:gd name="T10" fmla="*/ 268 w 278"/>
              <a:gd name="T11" fmla="*/ 0 h 170"/>
              <a:gd name="T12" fmla="*/ 278 w 278"/>
              <a:gd name="T13" fmla="*/ 13 h 170"/>
              <a:gd name="T14" fmla="*/ 115 w 278"/>
              <a:gd name="T15" fmla="*/ 144 h 170"/>
              <a:gd name="T16" fmla="*/ 42 w 278"/>
              <a:gd name="T17" fmla="*/ 17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8" h="170">
                <a:moveTo>
                  <a:pt x="42" y="170"/>
                </a:moveTo>
                <a:lnTo>
                  <a:pt x="0" y="170"/>
                </a:lnTo>
                <a:lnTo>
                  <a:pt x="0" y="153"/>
                </a:lnTo>
                <a:lnTo>
                  <a:pt x="42" y="153"/>
                </a:lnTo>
                <a:cubicBezTo>
                  <a:pt x="65" y="153"/>
                  <a:pt x="87" y="145"/>
                  <a:pt x="105" y="131"/>
                </a:cubicBezTo>
                <a:lnTo>
                  <a:pt x="268" y="0"/>
                </a:lnTo>
                <a:lnTo>
                  <a:pt x="278" y="13"/>
                </a:lnTo>
                <a:lnTo>
                  <a:pt x="115" y="144"/>
                </a:lnTo>
                <a:cubicBezTo>
                  <a:pt x="95" y="160"/>
                  <a:pt x="68" y="170"/>
                  <a:pt x="42" y="170"/>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1" name="Rectangle 200">
            <a:extLst>
              <a:ext uri="{FF2B5EF4-FFF2-40B4-BE49-F238E27FC236}">
                <a16:creationId xmlns:a16="http://schemas.microsoft.com/office/drawing/2014/main" id="{4AAFF552-0948-5B08-58F1-B1BAF98B7C38}"/>
              </a:ext>
            </a:extLst>
          </xdr:cNvPr>
          <xdr:cNvSpPr>
            <a:spLocks noChangeArrowheads="1"/>
          </xdr:cNvSpPr>
        </xdr:nvSpPr>
        <xdr:spPr bwMode="auto">
          <a:xfrm>
            <a:off x="9104313" y="4641851"/>
            <a:ext cx="1412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2" name="Freeform 421">
            <a:extLst>
              <a:ext uri="{FF2B5EF4-FFF2-40B4-BE49-F238E27FC236}">
                <a16:creationId xmlns:a16="http://schemas.microsoft.com/office/drawing/2014/main" id="{0774EA6F-C7F3-7FA2-5309-F684497E4244}"/>
              </a:ext>
            </a:extLst>
          </xdr:cNvPr>
          <xdr:cNvSpPr>
            <a:spLocks noEditPoints="1"/>
          </xdr:cNvSpPr>
        </xdr:nvSpPr>
        <xdr:spPr bwMode="auto">
          <a:xfrm>
            <a:off x="9332913" y="4337051"/>
            <a:ext cx="76200" cy="76200"/>
          </a:xfrm>
          <a:custGeom>
            <a:avLst/>
            <a:gdLst>
              <a:gd name="T0" fmla="*/ 57 w 114"/>
              <a:gd name="T1" fmla="*/ 16 h 113"/>
              <a:gd name="T2" fmla="*/ 17 w 114"/>
              <a:gd name="T3" fmla="*/ 56 h 113"/>
              <a:gd name="T4" fmla="*/ 57 w 114"/>
              <a:gd name="T5" fmla="*/ 96 h 113"/>
              <a:gd name="T6" fmla="*/ 97 w 114"/>
              <a:gd name="T7" fmla="*/ 56 h 113"/>
              <a:gd name="T8" fmla="*/ 57 w 114"/>
              <a:gd name="T9" fmla="*/ 16 h 113"/>
              <a:gd name="T10" fmla="*/ 57 w 114"/>
              <a:gd name="T11" fmla="*/ 113 h 113"/>
              <a:gd name="T12" fmla="*/ 0 w 114"/>
              <a:gd name="T13" fmla="*/ 56 h 113"/>
              <a:gd name="T14" fmla="*/ 57 w 114"/>
              <a:gd name="T15" fmla="*/ 0 h 113"/>
              <a:gd name="T16" fmla="*/ 114 w 114"/>
              <a:gd name="T17" fmla="*/ 56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6"/>
                </a:cubicBezTo>
                <a:cubicBezTo>
                  <a:pt x="17" y="78"/>
                  <a:pt x="35" y="96"/>
                  <a:pt x="57" y="96"/>
                </a:cubicBezTo>
                <a:cubicBezTo>
                  <a:pt x="79" y="96"/>
                  <a:pt x="97" y="78"/>
                  <a:pt x="97" y="56"/>
                </a:cubicBezTo>
                <a:cubicBezTo>
                  <a:pt x="97" y="34"/>
                  <a:pt x="79" y="16"/>
                  <a:pt x="57" y="16"/>
                </a:cubicBezTo>
                <a:close/>
                <a:moveTo>
                  <a:pt x="57" y="113"/>
                </a:moveTo>
                <a:cubicBezTo>
                  <a:pt x="25" y="113"/>
                  <a:pt x="0" y="88"/>
                  <a:pt x="0" y="56"/>
                </a:cubicBezTo>
                <a:cubicBezTo>
                  <a:pt x="0" y="25"/>
                  <a:pt x="25" y="0"/>
                  <a:pt x="57" y="0"/>
                </a:cubicBezTo>
                <a:cubicBezTo>
                  <a:pt x="88" y="0"/>
                  <a:pt x="114" y="25"/>
                  <a:pt x="114" y="56"/>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3" name="Freeform 422">
            <a:extLst>
              <a:ext uri="{FF2B5EF4-FFF2-40B4-BE49-F238E27FC236}">
                <a16:creationId xmlns:a16="http://schemas.microsoft.com/office/drawing/2014/main" id="{D19CB749-7451-20E2-1680-3F7A4E38EFE1}"/>
              </a:ext>
            </a:extLst>
          </xdr:cNvPr>
          <xdr:cNvSpPr>
            <a:spLocks noEditPoints="1"/>
          </xdr:cNvSpPr>
        </xdr:nvSpPr>
        <xdr:spPr bwMode="auto">
          <a:xfrm>
            <a:off x="9463088" y="4486276"/>
            <a:ext cx="76200" cy="76200"/>
          </a:xfrm>
          <a:custGeom>
            <a:avLst/>
            <a:gdLst>
              <a:gd name="T0" fmla="*/ 56 w 113"/>
              <a:gd name="T1" fmla="*/ 16 h 113"/>
              <a:gd name="T2" fmla="*/ 16 w 113"/>
              <a:gd name="T3" fmla="*/ 57 h 113"/>
              <a:gd name="T4" fmla="*/ 56 w 113"/>
              <a:gd name="T5" fmla="*/ 97 h 113"/>
              <a:gd name="T6" fmla="*/ 96 w 113"/>
              <a:gd name="T7" fmla="*/ 57 h 113"/>
              <a:gd name="T8" fmla="*/ 56 w 113"/>
              <a:gd name="T9" fmla="*/ 16 h 113"/>
              <a:gd name="T10" fmla="*/ 56 w 113"/>
              <a:gd name="T11" fmla="*/ 113 h 113"/>
              <a:gd name="T12" fmla="*/ 0 w 113"/>
              <a:gd name="T13" fmla="*/ 57 h 113"/>
              <a:gd name="T14" fmla="*/ 56 w 113"/>
              <a:gd name="T15" fmla="*/ 0 h 113"/>
              <a:gd name="T16" fmla="*/ 113 w 113"/>
              <a:gd name="T17" fmla="*/ 57 h 113"/>
              <a:gd name="T18" fmla="*/ 56 w 113"/>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3">
                <a:moveTo>
                  <a:pt x="56" y="16"/>
                </a:moveTo>
                <a:cubicBezTo>
                  <a:pt x="34" y="16"/>
                  <a:pt x="16" y="34"/>
                  <a:pt x="16" y="57"/>
                </a:cubicBezTo>
                <a:cubicBezTo>
                  <a:pt x="16" y="79"/>
                  <a:pt x="34" y="97"/>
                  <a:pt x="56" y="97"/>
                </a:cubicBezTo>
                <a:cubicBezTo>
                  <a:pt x="78" y="97"/>
                  <a:pt x="96" y="79"/>
                  <a:pt x="96" y="57"/>
                </a:cubicBezTo>
                <a:cubicBezTo>
                  <a:pt x="96" y="34"/>
                  <a:pt x="78" y="16"/>
                  <a:pt x="56" y="16"/>
                </a:cubicBezTo>
                <a:close/>
                <a:moveTo>
                  <a:pt x="56" y="113"/>
                </a:moveTo>
                <a:cubicBezTo>
                  <a:pt x="25" y="113"/>
                  <a:pt x="0" y="88"/>
                  <a:pt x="0" y="57"/>
                </a:cubicBezTo>
                <a:cubicBezTo>
                  <a:pt x="0" y="25"/>
                  <a:pt x="25" y="0"/>
                  <a:pt x="56" y="0"/>
                </a:cubicBezTo>
                <a:cubicBezTo>
                  <a:pt x="88" y="0"/>
                  <a:pt x="113" y="25"/>
                  <a:pt x="113" y="57"/>
                </a:cubicBezTo>
                <a:cubicBezTo>
                  <a:pt x="113" y="88"/>
                  <a:pt x="88" y="113"/>
                  <a:pt x="56"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4" name="Freeform 423">
            <a:extLst>
              <a:ext uri="{FF2B5EF4-FFF2-40B4-BE49-F238E27FC236}">
                <a16:creationId xmlns:a16="http://schemas.microsoft.com/office/drawing/2014/main" id="{B5A53FF2-861A-9D89-7CBE-D7647CE3137F}"/>
              </a:ext>
            </a:extLst>
          </xdr:cNvPr>
          <xdr:cNvSpPr>
            <a:spLocks/>
          </xdr:cNvSpPr>
        </xdr:nvSpPr>
        <xdr:spPr bwMode="auto">
          <a:xfrm>
            <a:off x="9104313" y="4752976"/>
            <a:ext cx="376238" cy="114300"/>
          </a:xfrm>
          <a:custGeom>
            <a:avLst/>
            <a:gdLst>
              <a:gd name="T0" fmla="*/ 547 w 557"/>
              <a:gd name="T1" fmla="*/ 169 h 169"/>
              <a:gd name="T2" fmla="*/ 384 w 557"/>
              <a:gd name="T3" fmla="*/ 39 h 169"/>
              <a:gd name="T4" fmla="*/ 321 w 557"/>
              <a:gd name="T5" fmla="*/ 17 h 169"/>
              <a:gd name="T6" fmla="*/ 0 w 557"/>
              <a:gd name="T7" fmla="*/ 17 h 169"/>
              <a:gd name="T8" fmla="*/ 0 w 557"/>
              <a:gd name="T9" fmla="*/ 0 h 169"/>
              <a:gd name="T10" fmla="*/ 321 w 557"/>
              <a:gd name="T11" fmla="*/ 0 h 169"/>
              <a:gd name="T12" fmla="*/ 394 w 557"/>
              <a:gd name="T13" fmla="*/ 26 h 169"/>
              <a:gd name="T14" fmla="*/ 557 w 557"/>
              <a:gd name="T15" fmla="*/ 156 h 169"/>
              <a:gd name="T16" fmla="*/ 547 w 557"/>
              <a:gd name="T17" fmla="*/ 16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57" h="169">
                <a:moveTo>
                  <a:pt x="547" y="169"/>
                </a:moveTo>
                <a:lnTo>
                  <a:pt x="384" y="39"/>
                </a:lnTo>
                <a:cubicBezTo>
                  <a:pt x="366" y="24"/>
                  <a:pt x="344" y="17"/>
                  <a:pt x="321" y="17"/>
                </a:cubicBezTo>
                <a:lnTo>
                  <a:pt x="0" y="17"/>
                </a:lnTo>
                <a:lnTo>
                  <a:pt x="0" y="0"/>
                </a:lnTo>
                <a:lnTo>
                  <a:pt x="321" y="0"/>
                </a:lnTo>
                <a:cubicBezTo>
                  <a:pt x="347" y="0"/>
                  <a:pt x="374" y="9"/>
                  <a:pt x="394" y="26"/>
                </a:cubicBezTo>
                <a:lnTo>
                  <a:pt x="557" y="156"/>
                </a:lnTo>
                <a:lnTo>
                  <a:pt x="547" y="169"/>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5" name="Freeform 424">
            <a:extLst>
              <a:ext uri="{FF2B5EF4-FFF2-40B4-BE49-F238E27FC236}">
                <a16:creationId xmlns:a16="http://schemas.microsoft.com/office/drawing/2014/main" id="{6B120024-5003-17ED-4A34-0CDD9BD145D3}"/>
              </a:ext>
            </a:extLst>
          </xdr:cNvPr>
          <xdr:cNvSpPr>
            <a:spLocks noEditPoints="1"/>
          </xdr:cNvSpPr>
        </xdr:nvSpPr>
        <xdr:spPr bwMode="auto">
          <a:xfrm>
            <a:off x="9463088" y="4843463"/>
            <a:ext cx="76200" cy="76200"/>
          </a:xfrm>
          <a:custGeom>
            <a:avLst/>
            <a:gdLst>
              <a:gd name="T0" fmla="*/ 56 w 113"/>
              <a:gd name="T1" fmla="*/ 17 h 114"/>
              <a:gd name="T2" fmla="*/ 16 w 113"/>
              <a:gd name="T3" fmla="*/ 57 h 114"/>
              <a:gd name="T4" fmla="*/ 56 w 113"/>
              <a:gd name="T5" fmla="*/ 97 h 114"/>
              <a:gd name="T6" fmla="*/ 96 w 113"/>
              <a:gd name="T7" fmla="*/ 57 h 114"/>
              <a:gd name="T8" fmla="*/ 56 w 113"/>
              <a:gd name="T9" fmla="*/ 17 h 114"/>
              <a:gd name="T10" fmla="*/ 56 w 113"/>
              <a:gd name="T11" fmla="*/ 114 h 114"/>
              <a:gd name="T12" fmla="*/ 0 w 113"/>
              <a:gd name="T13" fmla="*/ 57 h 114"/>
              <a:gd name="T14" fmla="*/ 56 w 113"/>
              <a:gd name="T15" fmla="*/ 0 h 114"/>
              <a:gd name="T16" fmla="*/ 113 w 113"/>
              <a:gd name="T17" fmla="*/ 57 h 114"/>
              <a:gd name="T18" fmla="*/ 56 w 113"/>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4">
                <a:moveTo>
                  <a:pt x="56" y="17"/>
                </a:moveTo>
                <a:cubicBezTo>
                  <a:pt x="34" y="17"/>
                  <a:pt x="16" y="35"/>
                  <a:pt x="16" y="57"/>
                </a:cubicBezTo>
                <a:cubicBezTo>
                  <a:pt x="16" y="79"/>
                  <a:pt x="34" y="97"/>
                  <a:pt x="56" y="97"/>
                </a:cubicBezTo>
                <a:cubicBezTo>
                  <a:pt x="78" y="97"/>
                  <a:pt x="96" y="79"/>
                  <a:pt x="96" y="57"/>
                </a:cubicBezTo>
                <a:cubicBezTo>
                  <a:pt x="96" y="35"/>
                  <a:pt x="78" y="17"/>
                  <a:pt x="56" y="17"/>
                </a:cubicBezTo>
                <a:close/>
                <a:moveTo>
                  <a:pt x="56" y="114"/>
                </a:moveTo>
                <a:cubicBezTo>
                  <a:pt x="25" y="114"/>
                  <a:pt x="0" y="88"/>
                  <a:pt x="0" y="57"/>
                </a:cubicBezTo>
                <a:cubicBezTo>
                  <a:pt x="0" y="26"/>
                  <a:pt x="25" y="0"/>
                  <a:pt x="56" y="0"/>
                </a:cubicBezTo>
                <a:cubicBezTo>
                  <a:pt x="88" y="0"/>
                  <a:pt x="113" y="26"/>
                  <a:pt x="113" y="57"/>
                </a:cubicBezTo>
                <a:cubicBezTo>
                  <a:pt x="113" y="88"/>
                  <a:pt x="88" y="114"/>
                  <a:pt x="56"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276226</xdr:colOff>
      <xdr:row>95</xdr:row>
      <xdr:rowOff>66675</xdr:rowOff>
    </xdr:from>
    <xdr:ext cx="503025" cy="542925"/>
    <xdr:grpSp>
      <xdr:nvGrpSpPr>
        <xdr:cNvPr id="206" name="Cup" descr="{&quot;Key&quot;:&quot;POWER_USER_SHAPE_ICON&quot;,&quot;Value&quot;:&quot;POWER_USER_SHAPE_ICON_STYLE_1&quot;}">
          <a:extLst>
            <a:ext uri="{FF2B5EF4-FFF2-40B4-BE49-F238E27FC236}">
              <a16:creationId xmlns:a16="http://schemas.microsoft.com/office/drawing/2014/main" id="{2E26EF2B-132C-DF48-986B-1BBEA0046AB7}"/>
            </a:ext>
          </a:extLst>
        </xdr:cNvPr>
        <xdr:cNvGrpSpPr>
          <a:grpSpLocks noChangeAspect="1"/>
        </xdr:cNvGrpSpPr>
      </xdr:nvGrpSpPr>
      <xdr:grpSpPr bwMode="auto">
        <a:xfrm>
          <a:off x="3416301" y="39820850"/>
          <a:ext cx="503025" cy="542925"/>
          <a:chOff x="69" y="56"/>
          <a:chExt cx="353" cy="381"/>
        </a:xfrm>
        <a:solidFill>
          <a:schemeClr val="accent1"/>
        </a:solidFill>
      </xdr:grpSpPr>
      <xdr:sp macro="" textlink="">
        <xdr:nvSpPr>
          <xdr:cNvPr id="207" name="Cup">
            <a:extLst>
              <a:ext uri="{FF2B5EF4-FFF2-40B4-BE49-F238E27FC236}">
                <a16:creationId xmlns:a16="http://schemas.microsoft.com/office/drawing/2014/main" id="{A618877C-7F93-1D02-477B-EDEE7689EA54}"/>
              </a:ext>
            </a:extLst>
          </xdr:cNvPr>
          <xdr:cNvSpPr>
            <a:spLocks/>
          </xdr:cNvSpPr>
        </xdr:nvSpPr>
        <xdr:spPr bwMode="auto">
          <a:xfrm>
            <a:off x="137" y="56"/>
            <a:ext cx="218" cy="381"/>
          </a:xfrm>
          <a:custGeom>
            <a:avLst/>
            <a:gdLst>
              <a:gd name="T0" fmla="*/ 480 w 515"/>
              <a:gd name="T1" fmla="*/ 407 h 900"/>
              <a:gd name="T2" fmla="*/ 515 w 515"/>
              <a:gd name="T3" fmla="*/ 13 h 900"/>
              <a:gd name="T4" fmla="*/ 511 w 515"/>
              <a:gd name="T5" fmla="*/ 3 h 900"/>
              <a:gd name="T6" fmla="*/ 502 w 515"/>
              <a:gd name="T7" fmla="*/ 0 h 900"/>
              <a:gd name="T8" fmla="*/ 13 w 515"/>
              <a:gd name="T9" fmla="*/ 0 h 900"/>
              <a:gd name="T10" fmla="*/ 4 w 515"/>
              <a:gd name="T11" fmla="*/ 3 h 900"/>
              <a:gd name="T12" fmla="*/ 0 w 515"/>
              <a:gd name="T13" fmla="*/ 13 h 900"/>
              <a:gd name="T14" fmla="*/ 35 w 515"/>
              <a:gd name="T15" fmla="*/ 407 h 900"/>
              <a:gd name="T16" fmla="*/ 220 w 515"/>
              <a:gd name="T17" fmla="*/ 623 h 900"/>
              <a:gd name="T18" fmla="*/ 235 w 515"/>
              <a:gd name="T19" fmla="*/ 613 h 900"/>
              <a:gd name="T20" fmla="*/ 225 w 515"/>
              <a:gd name="T21" fmla="*/ 598 h 900"/>
              <a:gd name="T22" fmla="*/ 60 w 515"/>
              <a:gd name="T23" fmla="*/ 405 h 900"/>
              <a:gd name="T24" fmla="*/ 26 w 515"/>
              <a:gd name="T25" fmla="*/ 25 h 900"/>
              <a:gd name="T26" fmla="*/ 489 w 515"/>
              <a:gd name="T27" fmla="*/ 25 h 900"/>
              <a:gd name="T28" fmla="*/ 455 w 515"/>
              <a:gd name="T29" fmla="*/ 405 h 900"/>
              <a:gd name="T30" fmla="*/ 290 w 515"/>
              <a:gd name="T31" fmla="*/ 598 h 900"/>
              <a:gd name="T32" fmla="*/ 287 w 515"/>
              <a:gd name="T33" fmla="*/ 600 h 900"/>
              <a:gd name="T34" fmla="*/ 286 w 515"/>
              <a:gd name="T35" fmla="*/ 600 h 900"/>
              <a:gd name="T36" fmla="*/ 282 w 515"/>
              <a:gd name="T37" fmla="*/ 602 h 900"/>
              <a:gd name="T38" fmla="*/ 281 w 515"/>
              <a:gd name="T39" fmla="*/ 603 h 900"/>
              <a:gd name="T40" fmla="*/ 279 w 515"/>
              <a:gd name="T41" fmla="*/ 606 h 900"/>
              <a:gd name="T42" fmla="*/ 279 w 515"/>
              <a:gd name="T43" fmla="*/ 607 h 900"/>
              <a:gd name="T44" fmla="*/ 279 w 515"/>
              <a:gd name="T45" fmla="*/ 610 h 900"/>
              <a:gd name="T46" fmla="*/ 279 w 515"/>
              <a:gd name="T47" fmla="*/ 611 h 900"/>
              <a:gd name="T48" fmla="*/ 279 w 515"/>
              <a:gd name="T49" fmla="*/ 691 h 900"/>
              <a:gd name="T50" fmla="*/ 421 w 515"/>
              <a:gd name="T51" fmla="*/ 833 h 900"/>
              <a:gd name="T52" fmla="*/ 422 w 515"/>
              <a:gd name="T53" fmla="*/ 833 h 900"/>
              <a:gd name="T54" fmla="*/ 449 w 515"/>
              <a:gd name="T55" fmla="*/ 860 h 900"/>
              <a:gd name="T56" fmla="*/ 449 w 515"/>
              <a:gd name="T57" fmla="*/ 875 h 900"/>
              <a:gd name="T58" fmla="*/ 65 w 515"/>
              <a:gd name="T59" fmla="*/ 875 h 900"/>
              <a:gd name="T60" fmla="*/ 65 w 515"/>
              <a:gd name="T61" fmla="*/ 860 h 900"/>
              <a:gd name="T62" fmla="*/ 91 w 515"/>
              <a:gd name="T63" fmla="*/ 833 h 900"/>
              <a:gd name="T64" fmla="*/ 93 w 515"/>
              <a:gd name="T65" fmla="*/ 833 h 900"/>
              <a:gd name="T66" fmla="*/ 221 w 515"/>
              <a:gd name="T67" fmla="*/ 753 h 900"/>
              <a:gd name="T68" fmla="*/ 215 w 515"/>
              <a:gd name="T69" fmla="*/ 737 h 900"/>
              <a:gd name="T70" fmla="*/ 199 w 515"/>
              <a:gd name="T71" fmla="*/ 743 h 900"/>
              <a:gd name="T72" fmla="*/ 93 w 515"/>
              <a:gd name="T73" fmla="*/ 810 h 900"/>
              <a:gd name="T74" fmla="*/ 91 w 515"/>
              <a:gd name="T75" fmla="*/ 810 h 900"/>
              <a:gd name="T76" fmla="*/ 40 w 515"/>
              <a:gd name="T77" fmla="*/ 861 h 900"/>
              <a:gd name="T78" fmla="*/ 40 w 515"/>
              <a:gd name="T79" fmla="*/ 887 h 900"/>
              <a:gd name="T80" fmla="*/ 53 w 515"/>
              <a:gd name="T81" fmla="*/ 900 h 900"/>
              <a:gd name="T82" fmla="*/ 461 w 515"/>
              <a:gd name="T83" fmla="*/ 900 h 900"/>
              <a:gd name="T84" fmla="*/ 474 w 515"/>
              <a:gd name="T85" fmla="*/ 887 h 900"/>
              <a:gd name="T86" fmla="*/ 474 w 515"/>
              <a:gd name="T87" fmla="*/ 860 h 900"/>
              <a:gd name="T88" fmla="*/ 423 w 515"/>
              <a:gd name="T89" fmla="*/ 808 h 900"/>
              <a:gd name="T90" fmla="*/ 421 w 515"/>
              <a:gd name="T91" fmla="*/ 808 h 900"/>
              <a:gd name="T92" fmla="*/ 304 w 515"/>
              <a:gd name="T93" fmla="*/ 691 h 900"/>
              <a:gd name="T94" fmla="*/ 304 w 515"/>
              <a:gd name="T95" fmla="*/ 621 h 900"/>
              <a:gd name="T96" fmla="*/ 480 w 515"/>
              <a:gd name="T97" fmla="*/ 407 h 9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515" h="900">
                <a:moveTo>
                  <a:pt x="480" y="407"/>
                </a:moveTo>
                <a:lnTo>
                  <a:pt x="515" y="13"/>
                </a:lnTo>
                <a:cubicBezTo>
                  <a:pt x="515" y="10"/>
                  <a:pt x="514" y="6"/>
                  <a:pt x="511" y="3"/>
                </a:cubicBezTo>
                <a:cubicBezTo>
                  <a:pt x="509" y="1"/>
                  <a:pt x="506" y="0"/>
                  <a:pt x="502" y="0"/>
                </a:cubicBezTo>
                <a:lnTo>
                  <a:pt x="13" y="0"/>
                </a:lnTo>
                <a:cubicBezTo>
                  <a:pt x="9" y="0"/>
                  <a:pt x="6" y="1"/>
                  <a:pt x="4" y="3"/>
                </a:cubicBezTo>
                <a:cubicBezTo>
                  <a:pt x="1" y="6"/>
                  <a:pt x="0" y="10"/>
                  <a:pt x="0" y="13"/>
                </a:cubicBezTo>
                <a:lnTo>
                  <a:pt x="35" y="407"/>
                </a:lnTo>
                <a:cubicBezTo>
                  <a:pt x="45" y="517"/>
                  <a:pt x="121" y="605"/>
                  <a:pt x="220" y="623"/>
                </a:cubicBezTo>
                <a:cubicBezTo>
                  <a:pt x="226" y="625"/>
                  <a:pt x="234" y="620"/>
                  <a:pt x="235" y="613"/>
                </a:cubicBezTo>
                <a:cubicBezTo>
                  <a:pt x="236" y="607"/>
                  <a:pt x="231" y="600"/>
                  <a:pt x="225" y="598"/>
                </a:cubicBezTo>
                <a:cubicBezTo>
                  <a:pt x="136" y="582"/>
                  <a:pt x="69" y="503"/>
                  <a:pt x="60" y="405"/>
                </a:cubicBezTo>
                <a:lnTo>
                  <a:pt x="26" y="25"/>
                </a:lnTo>
                <a:lnTo>
                  <a:pt x="489" y="25"/>
                </a:lnTo>
                <a:lnTo>
                  <a:pt x="455" y="405"/>
                </a:lnTo>
                <a:cubicBezTo>
                  <a:pt x="446" y="503"/>
                  <a:pt x="377" y="582"/>
                  <a:pt x="290" y="598"/>
                </a:cubicBezTo>
                <a:cubicBezTo>
                  <a:pt x="289" y="598"/>
                  <a:pt x="289" y="598"/>
                  <a:pt x="287" y="600"/>
                </a:cubicBezTo>
                <a:lnTo>
                  <a:pt x="286" y="600"/>
                </a:lnTo>
                <a:cubicBezTo>
                  <a:pt x="285" y="600"/>
                  <a:pt x="284" y="601"/>
                  <a:pt x="282" y="602"/>
                </a:cubicBezTo>
                <a:lnTo>
                  <a:pt x="281" y="603"/>
                </a:lnTo>
                <a:lnTo>
                  <a:pt x="279" y="606"/>
                </a:lnTo>
                <a:lnTo>
                  <a:pt x="279" y="607"/>
                </a:lnTo>
                <a:lnTo>
                  <a:pt x="279" y="610"/>
                </a:lnTo>
                <a:lnTo>
                  <a:pt x="279" y="611"/>
                </a:lnTo>
                <a:lnTo>
                  <a:pt x="279" y="691"/>
                </a:lnTo>
                <a:cubicBezTo>
                  <a:pt x="279" y="770"/>
                  <a:pt x="342" y="833"/>
                  <a:pt x="421" y="833"/>
                </a:cubicBezTo>
                <a:lnTo>
                  <a:pt x="422" y="833"/>
                </a:lnTo>
                <a:cubicBezTo>
                  <a:pt x="437" y="833"/>
                  <a:pt x="449" y="845"/>
                  <a:pt x="449" y="860"/>
                </a:cubicBezTo>
                <a:lnTo>
                  <a:pt x="449" y="875"/>
                </a:lnTo>
                <a:lnTo>
                  <a:pt x="65" y="875"/>
                </a:lnTo>
                <a:lnTo>
                  <a:pt x="65" y="860"/>
                </a:lnTo>
                <a:cubicBezTo>
                  <a:pt x="65" y="844"/>
                  <a:pt x="76" y="833"/>
                  <a:pt x="91" y="833"/>
                </a:cubicBezTo>
                <a:lnTo>
                  <a:pt x="93" y="833"/>
                </a:lnTo>
                <a:cubicBezTo>
                  <a:pt x="148" y="833"/>
                  <a:pt x="196" y="802"/>
                  <a:pt x="221" y="753"/>
                </a:cubicBezTo>
                <a:cubicBezTo>
                  <a:pt x="224" y="747"/>
                  <a:pt x="221" y="740"/>
                  <a:pt x="215" y="737"/>
                </a:cubicBezTo>
                <a:cubicBezTo>
                  <a:pt x="209" y="735"/>
                  <a:pt x="201" y="737"/>
                  <a:pt x="199" y="743"/>
                </a:cubicBezTo>
                <a:cubicBezTo>
                  <a:pt x="179" y="785"/>
                  <a:pt x="139" y="810"/>
                  <a:pt x="93" y="810"/>
                </a:cubicBezTo>
                <a:lnTo>
                  <a:pt x="91" y="810"/>
                </a:lnTo>
                <a:cubicBezTo>
                  <a:pt x="63" y="810"/>
                  <a:pt x="40" y="832"/>
                  <a:pt x="40" y="861"/>
                </a:cubicBezTo>
                <a:lnTo>
                  <a:pt x="40" y="887"/>
                </a:lnTo>
                <a:cubicBezTo>
                  <a:pt x="40" y="894"/>
                  <a:pt x="45" y="900"/>
                  <a:pt x="53" y="900"/>
                </a:cubicBezTo>
                <a:lnTo>
                  <a:pt x="461" y="900"/>
                </a:lnTo>
                <a:cubicBezTo>
                  <a:pt x="469" y="900"/>
                  <a:pt x="474" y="894"/>
                  <a:pt x="474" y="887"/>
                </a:cubicBezTo>
                <a:lnTo>
                  <a:pt x="474" y="860"/>
                </a:lnTo>
                <a:cubicBezTo>
                  <a:pt x="474" y="831"/>
                  <a:pt x="451" y="808"/>
                  <a:pt x="423" y="808"/>
                </a:cubicBezTo>
                <a:lnTo>
                  <a:pt x="421" y="808"/>
                </a:lnTo>
                <a:cubicBezTo>
                  <a:pt x="356" y="808"/>
                  <a:pt x="304" y="756"/>
                  <a:pt x="304" y="691"/>
                </a:cubicBezTo>
                <a:lnTo>
                  <a:pt x="304" y="621"/>
                </a:lnTo>
                <a:cubicBezTo>
                  <a:pt x="399" y="598"/>
                  <a:pt x="470" y="512"/>
                  <a:pt x="480" y="407"/>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8" name="Cup">
            <a:extLst>
              <a:ext uri="{FF2B5EF4-FFF2-40B4-BE49-F238E27FC236}">
                <a16:creationId xmlns:a16="http://schemas.microsoft.com/office/drawing/2014/main" id="{97DEFC4D-4178-4FF5-DCBF-75AEB6451137}"/>
              </a:ext>
            </a:extLst>
          </xdr:cNvPr>
          <xdr:cNvSpPr>
            <a:spLocks/>
          </xdr:cNvSpPr>
        </xdr:nvSpPr>
        <xdr:spPr bwMode="auto">
          <a:xfrm>
            <a:off x="251" y="149"/>
            <a:ext cx="74" cy="149"/>
          </a:xfrm>
          <a:custGeom>
            <a:avLst/>
            <a:gdLst>
              <a:gd name="T0" fmla="*/ 13 w 174"/>
              <a:gd name="T1" fmla="*/ 351 h 351"/>
              <a:gd name="T2" fmla="*/ 15 w 174"/>
              <a:gd name="T3" fmla="*/ 351 h 351"/>
              <a:gd name="T4" fmla="*/ 159 w 174"/>
              <a:gd name="T5" fmla="*/ 181 h 351"/>
              <a:gd name="T6" fmla="*/ 174 w 174"/>
              <a:gd name="T7" fmla="*/ 13 h 351"/>
              <a:gd name="T8" fmla="*/ 163 w 174"/>
              <a:gd name="T9" fmla="*/ 0 h 351"/>
              <a:gd name="T10" fmla="*/ 149 w 174"/>
              <a:gd name="T11" fmla="*/ 11 h 351"/>
              <a:gd name="T12" fmla="*/ 134 w 174"/>
              <a:gd name="T13" fmla="*/ 179 h 351"/>
              <a:gd name="T14" fmla="*/ 11 w 174"/>
              <a:gd name="T15" fmla="*/ 326 h 351"/>
              <a:gd name="T16" fmla="*/ 1 w 174"/>
              <a:gd name="T17" fmla="*/ 341 h 351"/>
              <a:gd name="T18" fmla="*/ 13 w 174"/>
              <a:gd name="T19" fmla="*/ 351 h 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74" h="351">
                <a:moveTo>
                  <a:pt x="13" y="351"/>
                </a:moveTo>
                <a:lnTo>
                  <a:pt x="15" y="351"/>
                </a:lnTo>
                <a:cubicBezTo>
                  <a:pt x="91" y="337"/>
                  <a:pt x="151" y="269"/>
                  <a:pt x="159" y="181"/>
                </a:cubicBezTo>
                <a:lnTo>
                  <a:pt x="174" y="13"/>
                </a:lnTo>
                <a:cubicBezTo>
                  <a:pt x="174" y="7"/>
                  <a:pt x="169" y="1"/>
                  <a:pt x="163" y="0"/>
                </a:cubicBezTo>
                <a:cubicBezTo>
                  <a:pt x="155" y="0"/>
                  <a:pt x="150" y="5"/>
                  <a:pt x="149" y="11"/>
                </a:cubicBezTo>
                <a:lnTo>
                  <a:pt x="134" y="179"/>
                </a:lnTo>
                <a:cubicBezTo>
                  <a:pt x="128" y="254"/>
                  <a:pt x="76" y="315"/>
                  <a:pt x="11" y="326"/>
                </a:cubicBezTo>
                <a:cubicBezTo>
                  <a:pt x="5" y="327"/>
                  <a:pt x="0" y="334"/>
                  <a:pt x="1" y="341"/>
                </a:cubicBezTo>
                <a:cubicBezTo>
                  <a:pt x="1" y="346"/>
                  <a:pt x="6" y="351"/>
                  <a:pt x="13" y="351"/>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9" name="Cup">
            <a:extLst>
              <a:ext uri="{FF2B5EF4-FFF2-40B4-BE49-F238E27FC236}">
                <a16:creationId xmlns:a16="http://schemas.microsoft.com/office/drawing/2014/main" id="{18B41EC1-ABBC-EDCB-3F52-10EE55A053D3}"/>
              </a:ext>
            </a:extLst>
          </xdr:cNvPr>
          <xdr:cNvSpPr>
            <a:spLocks/>
          </xdr:cNvSpPr>
        </xdr:nvSpPr>
        <xdr:spPr bwMode="auto">
          <a:xfrm>
            <a:off x="164" y="78"/>
            <a:ext cx="106" cy="110"/>
          </a:xfrm>
          <a:custGeom>
            <a:avLst/>
            <a:gdLst>
              <a:gd name="T0" fmla="*/ 250 w 250"/>
              <a:gd name="T1" fmla="*/ 13 h 261"/>
              <a:gd name="T2" fmla="*/ 237 w 250"/>
              <a:gd name="T3" fmla="*/ 0 h 261"/>
              <a:gd name="T4" fmla="*/ 12 w 250"/>
              <a:gd name="T5" fmla="*/ 0 h 261"/>
              <a:gd name="T6" fmla="*/ 4 w 250"/>
              <a:gd name="T7" fmla="*/ 4 h 261"/>
              <a:gd name="T8" fmla="*/ 0 w 250"/>
              <a:gd name="T9" fmla="*/ 14 h 261"/>
              <a:gd name="T10" fmla="*/ 21 w 250"/>
              <a:gd name="T11" fmla="*/ 250 h 261"/>
              <a:gd name="T12" fmla="*/ 34 w 250"/>
              <a:gd name="T13" fmla="*/ 261 h 261"/>
              <a:gd name="T14" fmla="*/ 35 w 250"/>
              <a:gd name="T15" fmla="*/ 261 h 261"/>
              <a:gd name="T16" fmla="*/ 46 w 250"/>
              <a:gd name="T17" fmla="*/ 248 h 261"/>
              <a:gd name="T18" fmla="*/ 26 w 250"/>
              <a:gd name="T19" fmla="*/ 25 h 261"/>
              <a:gd name="T20" fmla="*/ 237 w 250"/>
              <a:gd name="T21" fmla="*/ 25 h 261"/>
              <a:gd name="T22" fmla="*/ 250 w 250"/>
              <a:gd name="T23" fmla="*/ 13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50" h="261">
                <a:moveTo>
                  <a:pt x="250" y="13"/>
                </a:moveTo>
                <a:cubicBezTo>
                  <a:pt x="250" y="5"/>
                  <a:pt x="245" y="0"/>
                  <a:pt x="237" y="0"/>
                </a:cubicBezTo>
                <a:lnTo>
                  <a:pt x="12" y="0"/>
                </a:lnTo>
                <a:cubicBezTo>
                  <a:pt x="9" y="0"/>
                  <a:pt x="6" y="1"/>
                  <a:pt x="4" y="4"/>
                </a:cubicBezTo>
                <a:cubicBezTo>
                  <a:pt x="1" y="6"/>
                  <a:pt x="0" y="10"/>
                  <a:pt x="0" y="14"/>
                </a:cubicBezTo>
                <a:lnTo>
                  <a:pt x="21" y="250"/>
                </a:lnTo>
                <a:cubicBezTo>
                  <a:pt x="21" y="256"/>
                  <a:pt x="27" y="261"/>
                  <a:pt x="34" y="261"/>
                </a:cubicBezTo>
                <a:lnTo>
                  <a:pt x="35" y="261"/>
                </a:lnTo>
                <a:cubicBezTo>
                  <a:pt x="42" y="261"/>
                  <a:pt x="47" y="255"/>
                  <a:pt x="46" y="248"/>
                </a:cubicBezTo>
                <a:lnTo>
                  <a:pt x="26" y="25"/>
                </a:lnTo>
                <a:lnTo>
                  <a:pt x="237" y="25"/>
                </a:lnTo>
                <a:cubicBezTo>
                  <a:pt x="244" y="25"/>
                  <a:pt x="250" y="20"/>
                  <a:pt x="250"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0" name="Cup">
            <a:extLst>
              <a:ext uri="{FF2B5EF4-FFF2-40B4-BE49-F238E27FC236}">
                <a16:creationId xmlns:a16="http://schemas.microsoft.com/office/drawing/2014/main" id="{4C21E106-1556-8B65-F6CD-644C80E09C78}"/>
              </a:ext>
            </a:extLst>
          </xdr:cNvPr>
          <xdr:cNvSpPr>
            <a:spLocks/>
          </xdr:cNvSpPr>
        </xdr:nvSpPr>
        <xdr:spPr bwMode="auto">
          <a:xfrm>
            <a:off x="347" y="96"/>
            <a:ext cx="75" cy="139"/>
          </a:xfrm>
          <a:custGeom>
            <a:avLst/>
            <a:gdLst>
              <a:gd name="T0" fmla="*/ 174 w 178"/>
              <a:gd name="T1" fmla="*/ 4 h 329"/>
              <a:gd name="T2" fmla="*/ 165 w 178"/>
              <a:gd name="T3" fmla="*/ 0 h 329"/>
              <a:gd name="T4" fmla="*/ 42 w 178"/>
              <a:gd name="T5" fmla="*/ 0 h 329"/>
              <a:gd name="T6" fmla="*/ 29 w 178"/>
              <a:gd name="T7" fmla="*/ 13 h 329"/>
              <a:gd name="T8" fmla="*/ 42 w 178"/>
              <a:gd name="T9" fmla="*/ 25 h 329"/>
              <a:gd name="T10" fmla="*/ 152 w 178"/>
              <a:gd name="T11" fmla="*/ 25 h 329"/>
              <a:gd name="T12" fmla="*/ 10 w 178"/>
              <a:gd name="T13" fmla="*/ 304 h 329"/>
              <a:gd name="T14" fmla="*/ 3 w 178"/>
              <a:gd name="T15" fmla="*/ 321 h 329"/>
              <a:gd name="T16" fmla="*/ 14 w 178"/>
              <a:gd name="T17" fmla="*/ 329 h 329"/>
              <a:gd name="T18" fmla="*/ 18 w 178"/>
              <a:gd name="T19" fmla="*/ 328 h 329"/>
              <a:gd name="T20" fmla="*/ 177 w 178"/>
              <a:gd name="T21" fmla="*/ 13 h 329"/>
              <a:gd name="T22" fmla="*/ 174 w 178"/>
              <a:gd name="T23" fmla="*/ 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74" y="4"/>
                </a:moveTo>
                <a:cubicBezTo>
                  <a:pt x="172" y="2"/>
                  <a:pt x="168" y="0"/>
                  <a:pt x="165" y="0"/>
                </a:cubicBezTo>
                <a:lnTo>
                  <a:pt x="42" y="0"/>
                </a:lnTo>
                <a:cubicBezTo>
                  <a:pt x="34" y="0"/>
                  <a:pt x="29" y="5"/>
                  <a:pt x="29" y="13"/>
                </a:cubicBezTo>
                <a:cubicBezTo>
                  <a:pt x="29" y="21"/>
                  <a:pt x="34" y="25"/>
                  <a:pt x="42" y="25"/>
                </a:cubicBezTo>
                <a:lnTo>
                  <a:pt x="152" y="25"/>
                </a:lnTo>
                <a:cubicBezTo>
                  <a:pt x="147" y="77"/>
                  <a:pt x="120" y="267"/>
                  <a:pt x="10" y="304"/>
                </a:cubicBezTo>
                <a:cubicBezTo>
                  <a:pt x="4" y="307"/>
                  <a:pt x="0" y="314"/>
                  <a:pt x="3" y="321"/>
                </a:cubicBezTo>
                <a:cubicBezTo>
                  <a:pt x="4" y="325"/>
                  <a:pt x="9" y="329"/>
                  <a:pt x="14" y="329"/>
                </a:cubicBezTo>
                <a:cubicBezTo>
                  <a:pt x="15" y="329"/>
                  <a:pt x="17" y="329"/>
                  <a:pt x="18" y="328"/>
                </a:cubicBezTo>
                <a:cubicBezTo>
                  <a:pt x="162" y="278"/>
                  <a:pt x="177" y="24"/>
                  <a:pt x="177" y="13"/>
                </a:cubicBezTo>
                <a:cubicBezTo>
                  <a:pt x="178" y="9"/>
                  <a:pt x="177" y="7"/>
                  <a:pt x="174" y="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4" name="Cup">
            <a:extLst>
              <a:ext uri="{FF2B5EF4-FFF2-40B4-BE49-F238E27FC236}">
                <a16:creationId xmlns:a16="http://schemas.microsoft.com/office/drawing/2014/main" id="{B0C7D676-0339-2194-E44C-638648E81126}"/>
              </a:ext>
            </a:extLst>
          </xdr:cNvPr>
          <xdr:cNvSpPr>
            <a:spLocks/>
          </xdr:cNvSpPr>
        </xdr:nvSpPr>
        <xdr:spPr bwMode="auto">
          <a:xfrm>
            <a:off x="69" y="96"/>
            <a:ext cx="76" cy="139"/>
          </a:xfrm>
          <a:custGeom>
            <a:avLst/>
            <a:gdLst>
              <a:gd name="T0" fmla="*/ 168 w 178"/>
              <a:gd name="T1" fmla="*/ 304 h 329"/>
              <a:gd name="T2" fmla="*/ 26 w 178"/>
              <a:gd name="T3" fmla="*/ 25 h 329"/>
              <a:gd name="T4" fmla="*/ 136 w 178"/>
              <a:gd name="T5" fmla="*/ 25 h 329"/>
              <a:gd name="T6" fmla="*/ 149 w 178"/>
              <a:gd name="T7" fmla="*/ 13 h 329"/>
              <a:gd name="T8" fmla="*/ 136 w 178"/>
              <a:gd name="T9" fmla="*/ 0 h 329"/>
              <a:gd name="T10" fmla="*/ 13 w 178"/>
              <a:gd name="T11" fmla="*/ 0 h 329"/>
              <a:gd name="T12" fmla="*/ 4 w 178"/>
              <a:gd name="T13" fmla="*/ 4 h 329"/>
              <a:gd name="T14" fmla="*/ 0 w 178"/>
              <a:gd name="T15" fmla="*/ 13 h 329"/>
              <a:gd name="T16" fmla="*/ 159 w 178"/>
              <a:gd name="T17" fmla="*/ 328 h 329"/>
              <a:gd name="T18" fmla="*/ 163 w 178"/>
              <a:gd name="T19" fmla="*/ 329 h 329"/>
              <a:gd name="T20" fmla="*/ 174 w 178"/>
              <a:gd name="T21" fmla="*/ 321 h 329"/>
              <a:gd name="T22" fmla="*/ 168 w 178"/>
              <a:gd name="T23" fmla="*/ 30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68" y="304"/>
                </a:moveTo>
                <a:cubicBezTo>
                  <a:pt x="58" y="265"/>
                  <a:pt x="31" y="77"/>
                  <a:pt x="26" y="25"/>
                </a:cubicBezTo>
                <a:lnTo>
                  <a:pt x="136" y="25"/>
                </a:lnTo>
                <a:cubicBezTo>
                  <a:pt x="144" y="25"/>
                  <a:pt x="149" y="21"/>
                  <a:pt x="149" y="13"/>
                </a:cubicBezTo>
                <a:cubicBezTo>
                  <a:pt x="149" y="5"/>
                  <a:pt x="144" y="0"/>
                  <a:pt x="136" y="0"/>
                </a:cubicBezTo>
                <a:lnTo>
                  <a:pt x="13" y="0"/>
                </a:lnTo>
                <a:cubicBezTo>
                  <a:pt x="9" y="0"/>
                  <a:pt x="6" y="2"/>
                  <a:pt x="4" y="4"/>
                </a:cubicBezTo>
                <a:cubicBezTo>
                  <a:pt x="1" y="7"/>
                  <a:pt x="0" y="10"/>
                  <a:pt x="0" y="13"/>
                </a:cubicBezTo>
                <a:cubicBezTo>
                  <a:pt x="0" y="24"/>
                  <a:pt x="16" y="278"/>
                  <a:pt x="159" y="328"/>
                </a:cubicBezTo>
                <a:cubicBezTo>
                  <a:pt x="160" y="328"/>
                  <a:pt x="161" y="329"/>
                  <a:pt x="163" y="329"/>
                </a:cubicBezTo>
                <a:cubicBezTo>
                  <a:pt x="167" y="329"/>
                  <a:pt x="173" y="326"/>
                  <a:pt x="174" y="321"/>
                </a:cubicBezTo>
                <a:cubicBezTo>
                  <a:pt x="178" y="313"/>
                  <a:pt x="174" y="307"/>
                  <a:pt x="168" y="30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9</xdr:col>
      <xdr:colOff>317021</xdr:colOff>
      <xdr:row>91</xdr:row>
      <xdr:rowOff>12700</xdr:rowOff>
    </xdr:from>
    <xdr:to>
      <xdr:col>10</xdr:col>
      <xdr:colOff>172888</xdr:colOff>
      <xdr:row>92</xdr:row>
      <xdr:rowOff>9524</xdr:rowOff>
    </xdr:to>
    <xdr:pic>
      <xdr:nvPicPr>
        <xdr:cNvPr id="225" name="Image 224">
          <a:extLst>
            <a:ext uri="{FF2B5EF4-FFF2-40B4-BE49-F238E27FC236}">
              <a16:creationId xmlns:a16="http://schemas.microsoft.com/office/drawing/2014/main" id="{26C47ACC-832B-6858-0421-27642776D731}"/>
            </a:ext>
          </a:extLst>
        </xdr:cNvPr>
        <xdr:cNvPicPr>
          <a:picLocks noChangeAspect="1"/>
        </xdr:cNvPicPr>
      </xdr:nvPicPr>
      <xdr:blipFill rotWithShape="1">
        <a:blip xmlns:r="http://schemas.openxmlformats.org/officeDocument/2006/relationships" r:embed="rId7" cstate="hqprint">
          <a:clrChange>
            <a:clrFrom>
              <a:srgbClr val="F2FFFF"/>
            </a:clrFrom>
            <a:clrTo>
              <a:srgbClr val="F2FFFF">
                <a:alpha val="0"/>
              </a:srgbClr>
            </a:clrTo>
          </a:clrChange>
          <a:alphaModFix/>
          <a:duotone>
            <a:schemeClr val="accent1">
              <a:shade val="45000"/>
              <a:satMod val="135000"/>
            </a:schemeClr>
            <a:prstClr val="white"/>
          </a:duotone>
          <a:extLst>
            <a:ext uri="{BEBA8EAE-BF5A-486C-A8C5-ECC9F3942E4B}">
              <a14:imgProps xmlns:a14="http://schemas.microsoft.com/office/drawing/2010/main">
                <a14:imgLayer r:embed="rId8">
                  <a14:imgEffect>
                    <a14:sharpenSoften amount="50000"/>
                  </a14:imgEffect>
                  <a14:imgEffect>
                    <a14:colorTemperature colorTemp="4700"/>
                  </a14:imgEffect>
                  <a14:imgEffect>
                    <a14:brightnessContrast contrast="-20000"/>
                  </a14:imgEffect>
                </a14:imgLayer>
              </a14:imgProps>
            </a:ext>
            <a:ext uri="{28A0092B-C50C-407E-A947-70E740481C1C}">
              <a14:useLocalDpi xmlns:a14="http://schemas.microsoft.com/office/drawing/2010/main"/>
            </a:ext>
          </a:extLst>
        </a:blip>
        <a:srcRect/>
        <a:stretch/>
      </xdr:blipFill>
      <xdr:spPr>
        <a:xfrm>
          <a:off x="9054621" y="38493700"/>
          <a:ext cx="813993" cy="638175"/>
        </a:xfrm>
        <a:prstGeom prst="rect">
          <a:avLst/>
        </a:prstGeom>
      </xdr:spPr>
    </xdr:pic>
    <xdr:clientData/>
  </xdr:twoCellAnchor>
  <xdr:twoCellAnchor editAs="oneCell">
    <xdr:from>
      <xdr:col>9</xdr:col>
      <xdr:colOff>407495</xdr:colOff>
      <xdr:row>93</xdr:row>
      <xdr:rowOff>14555</xdr:rowOff>
    </xdr:from>
    <xdr:to>
      <xdr:col>10</xdr:col>
      <xdr:colOff>92437</xdr:colOff>
      <xdr:row>94</xdr:row>
      <xdr:rowOff>2320</xdr:rowOff>
    </xdr:to>
    <xdr:pic>
      <xdr:nvPicPr>
        <xdr:cNvPr id="49" name="Picture 2" descr="Vector social network button. Users icon design element. Customer icon">
          <a:extLst>
            <a:ext uri="{FF2B5EF4-FFF2-40B4-BE49-F238E27FC236}">
              <a16:creationId xmlns:a16="http://schemas.microsoft.com/office/drawing/2014/main" id="{D6EBF480-C93E-02FD-780D-5063DC2D554F}"/>
            </a:ext>
          </a:extLst>
        </xdr:cNvPr>
        <xdr:cNvPicPr>
          <a:picLocks noChangeAspect="1" noChangeArrowheads="1"/>
        </xdr:cNvPicPr>
      </xdr:nvPicPr>
      <xdr:blipFill rotWithShape="1">
        <a:blip xmlns:r="http://schemas.openxmlformats.org/officeDocument/2006/relationships" r:embed="rId9" cstate="hqprint">
          <a:duotone>
            <a:schemeClr val="accent1">
              <a:shade val="45000"/>
              <a:satMod val="135000"/>
            </a:schemeClr>
            <a:prstClr val="white"/>
          </a:duotone>
          <a:extLst>
            <a:ext uri="{28A0092B-C50C-407E-A947-70E740481C1C}">
              <a14:useLocalDpi xmlns:a14="http://schemas.microsoft.com/office/drawing/2010/main"/>
            </a:ext>
          </a:extLst>
        </a:blip>
        <a:srcRect/>
        <a:stretch/>
      </xdr:blipFill>
      <xdr:spPr bwMode="auto">
        <a:xfrm>
          <a:off x="9145095" y="39282955"/>
          <a:ext cx="632220" cy="61959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137441</xdr:colOff>
      <xdr:row>93</xdr:row>
      <xdr:rowOff>16993</xdr:rowOff>
    </xdr:from>
    <xdr:to>
      <xdr:col>3</xdr:col>
      <xdr:colOff>962025</xdr:colOff>
      <xdr:row>93</xdr:row>
      <xdr:rowOff>598174</xdr:rowOff>
    </xdr:to>
    <xdr:pic>
      <xdr:nvPicPr>
        <xdr:cNvPr id="31" name="Image 30">
          <a:extLst>
            <a:ext uri="{FF2B5EF4-FFF2-40B4-BE49-F238E27FC236}">
              <a16:creationId xmlns:a16="http://schemas.microsoft.com/office/drawing/2014/main" id="{AA8E5FE3-A1EA-F427-A4A6-7BF11C427103}"/>
            </a:ext>
          </a:extLst>
        </xdr:cNvPr>
        <xdr:cNvPicPr>
          <a:picLocks noChangeAspect="1"/>
        </xdr:cNvPicPr>
      </xdr:nvPicPr>
      <xdr:blipFill>
        <a:blip xmlns:r="http://schemas.openxmlformats.org/officeDocument/2006/relationships" r:embed="rId10">
          <a:duotone>
            <a:schemeClr val="accent1">
              <a:shade val="45000"/>
              <a:satMod val="135000"/>
            </a:schemeClr>
            <a:prstClr val="white"/>
          </a:duotone>
        </a:blip>
        <a:stretch>
          <a:fillRect/>
        </a:stretch>
      </xdr:blipFill>
      <xdr:spPr>
        <a:xfrm>
          <a:off x="2613941" y="39285393"/>
          <a:ext cx="827759" cy="587531"/>
        </a:xfrm>
        <a:prstGeom prst="rect">
          <a:avLst/>
        </a:prstGeom>
        <a:ln>
          <a:noFill/>
        </a:ln>
      </xdr:spPr>
    </xdr:pic>
    <xdr:clientData/>
  </xdr:twoCellAnchor>
  <xdr:twoCellAnchor editAs="oneCell">
    <xdr:from>
      <xdr:col>0</xdr:col>
      <xdr:colOff>133684</xdr:colOff>
      <xdr:row>17</xdr:row>
      <xdr:rowOff>268679</xdr:rowOff>
    </xdr:from>
    <xdr:to>
      <xdr:col>16</xdr:col>
      <xdr:colOff>132956</xdr:colOff>
      <xdr:row>44</xdr:row>
      <xdr:rowOff>163281</xdr:rowOff>
    </xdr:to>
    <xdr:pic>
      <xdr:nvPicPr>
        <xdr:cNvPr id="23" name="Image 22">
          <a:extLst>
            <a:ext uri="{FF2B5EF4-FFF2-40B4-BE49-F238E27FC236}">
              <a16:creationId xmlns:a16="http://schemas.microsoft.com/office/drawing/2014/main" id="{6D7EE914-95E6-94FD-6381-C60E4351756A}"/>
            </a:ext>
          </a:extLst>
        </xdr:cNvPr>
        <xdr:cNvPicPr>
          <a:picLocks noChangeAspect="1"/>
        </xdr:cNvPicPr>
      </xdr:nvPicPr>
      <xdr:blipFill>
        <a:blip xmlns:r="http://schemas.openxmlformats.org/officeDocument/2006/relationships" r:embed="rId11"/>
        <a:stretch>
          <a:fillRect/>
        </a:stretch>
      </xdr:blipFill>
      <xdr:spPr>
        <a:xfrm>
          <a:off x="133684" y="3332275"/>
          <a:ext cx="15352235" cy="8915113"/>
        </a:xfrm>
        <a:prstGeom prst="rect">
          <a:avLst/>
        </a:prstGeom>
      </xdr:spPr>
    </xdr:pic>
    <xdr:clientData/>
  </xdr:twoCellAnchor>
  <xdr:oneCellAnchor>
    <xdr:from>
      <xdr:col>3</xdr:col>
      <xdr:colOff>228600</xdr:colOff>
      <xdr:row>99</xdr:row>
      <xdr:rowOff>88900</xdr:rowOff>
    </xdr:from>
    <xdr:ext cx="637518" cy="393700"/>
    <xdr:pic>
      <xdr:nvPicPr>
        <xdr:cNvPr id="24" name="Image 23">
          <a:extLst>
            <a:ext uri="{FF2B5EF4-FFF2-40B4-BE49-F238E27FC236}">
              <a16:creationId xmlns:a16="http://schemas.microsoft.com/office/drawing/2014/main" id="{6AC1E8AF-8868-3649-B111-A2348D56C0E4}"/>
            </a:ext>
          </a:extLst>
        </xdr:cNvPr>
        <xdr:cNvPicPr>
          <a:picLocks noChangeAspect="1"/>
        </xdr:cNvPicPr>
      </xdr:nvPicPr>
      <xdr:blipFill>
        <a:blip xmlns:r="http://schemas.openxmlformats.org/officeDocument/2006/relationships" r:embed="rId12">
          <a:duotone>
            <a:schemeClr val="accent5">
              <a:shade val="45000"/>
              <a:satMod val="135000"/>
            </a:schemeClr>
            <a:prstClr val="white"/>
          </a:duotone>
          <a:extLst>
            <a:ext uri="{BEBA8EAE-BF5A-486C-A8C5-ECC9F3942E4B}">
              <a14:imgProps xmlns:a14="http://schemas.microsoft.com/office/drawing/2010/main">
                <a14:imgLayer r:embed="rId13">
                  <a14:imgEffect>
                    <a14:colorTemperature colorTemp="4700"/>
                  </a14:imgEffect>
                </a14:imgLayer>
              </a14:imgProps>
            </a:ext>
          </a:extLst>
        </a:blip>
        <a:stretch>
          <a:fillRect/>
        </a:stretch>
      </xdr:blipFill>
      <xdr:spPr>
        <a:xfrm>
          <a:off x="2705100" y="40932100"/>
          <a:ext cx="637518" cy="393700"/>
        </a:xfrm>
        <a:prstGeom prst="rect">
          <a:avLst/>
        </a:prstGeom>
      </xdr:spPr>
    </xdr:pic>
    <xdr:clientData/>
  </xdr:oneCellAnchor>
  <xdr:oneCellAnchor>
    <xdr:from>
      <xdr:col>9</xdr:col>
      <xdr:colOff>444500</xdr:colOff>
      <xdr:row>99</xdr:row>
      <xdr:rowOff>25400</xdr:rowOff>
    </xdr:from>
    <xdr:ext cx="616855" cy="482600"/>
    <xdr:pic>
      <xdr:nvPicPr>
        <xdr:cNvPr id="26" name="Image 25">
          <a:extLst>
            <a:ext uri="{FF2B5EF4-FFF2-40B4-BE49-F238E27FC236}">
              <a16:creationId xmlns:a16="http://schemas.microsoft.com/office/drawing/2014/main" id="{A4A516BB-5034-B54B-9C8E-47636FD611FC}"/>
            </a:ext>
          </a:extLst>
        </xdr:cNvPr>
        <xdr:cNvPicPr>
          <a:picLocks noChangeAspect="1"/>
        </xdr:cNvPicPr>
      </xdr:nvPicPr>
      <xdr:blipFill>
        <a:blip xmlns:r="http://schemas.openxmlformats.org/officeDocument/2006/relationships" r:embed="rId14">
          <a:duotone>
            <a:schemeClr val="accent5">
              <a:shade val="45000"/>
              <a:satMod val="135000"/>
            </a:schemeClr>
            <a:prstClr val="white"/>
          </a:duotone>
        </a:blip>
        <a:stretch>
          <a:fillRect/>
        </a:stretch>
      </xdr:blipFill>
      <xdr:spPr>
        <a:xfrm>
          <a:off x="9182100" y="40868600"/>
          <a:ext cx="616855" cy="482600"/>
        </a:xfrm>
        <a:prstGeom prst="rect">
          <a:avLst/>
        </a:prstGeom>
      </xdr:spPr>
    </xdr:pic>
    <xdr:clientData/>
  </xdr:oneCellAnchor>
  <xdr:twoCellAnchor editAs="oneCell">
    <xdr:from>
      <xdr:col>3</xdr:col>
      <xdr:colOff>253999</xdr:colOff>
      <xdr:row>97</xdr:row>
      <xdr:rowOff>101600</xdr:rowOff>
    </xdr:from>
    <xdr:to>
      <xdr:col>3</xdr:col>
      <xdr:colOff>825746</xdr:colOff>
      <xdr:row>97</xdr:row>
      <xdr:rowOff>533400</xdr:rowOff>
    </xdr:to>
    <xdr:pic>
      <xdr:nvPicPr>
        <xdr:cNvPr id="27" name="Image 26" descr="Health And Safety Icon SVG Vector &amp; PNG Free Download | UXWing">
          <a:extLst>
            <a:ext uri="{FF2B5EF4-FFF2-40B4-BE49-F238E27FC236}">
              <a16:creationId xmlns:a16="http://schemas.microsoft.com/office/drawing/2014/main" id="{15E88715-3C3F-8C17-4DDF-7599CC457784}"/>
            </a:ext>
          </a:extLst>
        </xdr:cNvPr>
        <xdr:cNvPicPr>
          <a:picLocks noChangeAspect="1" noChangeArrowheads="1"/>
        </xdr:cNvPicPr>
      </xdr:nvPicPr>
      <xdr:blipFill>
        <a:blip xmlns:r="http://schemas.openxmlformats.org/officeDocument/2006/relationships" r:embed="rId15"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403599" y="40411400"/>
          <a:ext cx="574922"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5</xdr:row>
      <xdr:rowOff>38100</xdr:rowOff>
    </xdr:from>
    <xdr:to>
      <xdr:col>1</xdr:col>
      <xdr:colOff>771058</xdr:colOff>
      <xdr:row>7</xdr:row>
      <xdr:rowOff>144732</xdr:rowOff>
    </xdr:to>
    <xdr:sp macro="" textlink="">
      <xdr:nvSpPr>
        <xdr:cNvPr id="1399" name="Rectangle 1398">
          <a:hlinkClick xmlns:r="http://schemas.openxmlformats.org/officeDocument/2006/relationships" r:id="rId6"/>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2</xdr:col>
      <xdr:colOff>581410</xdr:colOff>
      <xdr:row>7</xdr:row>
      <xdr:rowOff>145990</xdr:rowOff>
    </xdr:to>
    <xdr:sp macro="" textlink="">
      <xdr:nvSpPr>
        <xdr:cNvPr id="1400" name="Rectangle 1399">
          <a:hlinkClick xmlns:r="http://schemas.openxmlformats.org/officeDocument/2006/relationships" r:id="rId16"/>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1621307</xdr:colOff>
      <xdr:row>5</xdr:row>
      <xdr:rowOff>53096</xdr:rowOff>
    </xdr:from>
    <xdr:to>
      <xdr:col>3</xdr:col>
      <xdr:colOff>762691</xdr:colOff>
      <xdr:row>7</xdr:row>
      <xdr:rowOff>133697</xdr:rowOff>
    </xdr:to>
    <xdr:sp macro="" textlink="">
      <xdr:nvSpPr>
        <xdr:cNvPr id="1401" name="Rectangle 1400">
          <a:hlinkClick xmlns:r="http://schemas.openxmlformats.org/officeDocument/2006/relationships" r:id="rId17"/>
          <a:extLst>
            <a:ext uri="{FF2B5EF4-FFF2-40B4-BE49-F238E27FC236}">
              <a16:creationId xmlns:a16="http://schemas.microsoft.com/office/drawing/2014/main" id="{5F5316AE-790A-3B43-9F26-0638F0ED2A04}"/>
            </a:ext>
          </a:extLst>
        </xdr:cNvPr>
        <xdr:cNvSpPr/>
      </xdr:nvSpPr>
      <xdr:spPr>
        <a:xfrm>
          <a:off x="2967231" y="915868"/>
          <a:ext cx="946302" cy="4257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788752</xdr:colOff>
      <xdr:row>5</xdr:row>
      <xdr:rowOff>54660</xdr:rowOff>
    </xdr:from>
    <xdr:to>
      <xdr:col>6</xdr:col>
      <xdr:colOff>755788</xdr:colOff>
      <xdr:row>7</xdr:row>
      <xdr:rowOff>117337</xdr:rowOff>
    </xdr:to>
    <xdr:sp macro="" textlink="">
      <xdr:nvSpPr>
        <xdr:cNvPr id="1402" name="Rectangle 1401">
          <a:hlinkClick xmlns:r="http://schemas.openxmlformats.org/officeDocument/2006/relationships" r:id="rId18"/>
          <a:extLst>
            <a:ext uri="{FF2B5EF4-FFF2-40B4-BE49-F238E27FC236}">
              <a16:creationId xmlns:a16="http://schemas.microsoft.com/office/drawing/2014/main" id="{604F924C-B224-4842-BFA4-87471FA62D2A}"/>
            </a:ext>
          </a:extLst>
        </xdr:cNvPr>
        <xdr:cNvSpPr/>
      </xdr:nvSpPr>
      <xdr:spPr>
        <a:xfrm>
          <a:off x="3939594" y="917432"/>
          <a:ext cx="1047227" cy="4077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798913</xdr:colOff>
      <xdr:row>5</xdr:row>
      <xdr:rowOff>62345</xdr:rowOff>
    </xdr:from>
    <xdr:to>
      <xdr:col>6</xdr:col>
      <xdr:colOff>1636544</xdr:colOff>
      <xdr:row>7</xdr:row>
      <xdr:rowOff>122783</xdr:rowOff>
    </xdr:to>
    <xdr:sp macro="" textlink="">
      <xdr:nvSpPr>
        <xdr:cNvPr id="1403" name="Rectangle 1402">
          <a:hlinkClick xmlns:r="http://schemas.openxmlformats.org/officeDocument/2006/relationships" r:id="rId19"/>
          <a:extLst>
            <a:ext uri="{FF2B5EF4-FFF2-40B4-BE49-F238E27FC236}">
              <a16:creationId xmlns:a16="http://schemas.microsoft.com/office/drawing/2014/main" id="{FFB4F3FE-5515-4D45-B35A-364263D7D7DD}"/>
            </a:ext>
          </a:extLst>
        </xdr:cNvPr>
        <xdr:cNvSpPr/>
      </xdr:nvSpPr>
      <xdr:spPr>
        <a:xfrm>
          <a:off x="5029946" y="925117"/>
          <a:ext cx="837631" cy="4055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1678625</xdr:colOff>
      <xdr:row>5</xdr:row>
      <xdr:rowOff>50750</xdr:rowOff>
    </xdr:from>
    <xdr:to>
      <xdr:col>7</xdr:col>
      <xdr:colOff>24157</xdr:colOff>
      <xdr:row>7</xdr:row>
      <xdr:rowOff>131852</xdr:rowOff>
    </xdr:to>
    <xdr:sp macro="" textlink="">
      <xdr:nvSpPr>
        <xdr:cNvPr id="1404" name="Rectangle 1403">
          <a:hlinkClick xmlns:r="http://schemas.openxmlformats.org/officeDocument/2006/relationships" r:id="rId20"/>
          <a:extLst>
            <a:ext uri="{FF2B5EF4-FFF2-40B4-BE49-F238E27FC236}">
              <a16:creationId xmlns:a16="http://schemas.microsoft.com/office/drawing/2014/main" id="{1E06F8E2-4343-C746-856A-4F1BA437297E}"/>
            </a:ext>
          </a:extLst>
        </xdr:cNvPr>
        <xdr:cNvSpPr/>
      </xdr:nvSpPr>
      <xdr:spPr>
        <a:xfrm>
          <a:off x="5909658" y="913522"/>
          <a:ext cx="947651" cy="4262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42570</xdr:colOff>
      <xdr:row>5</xdr:row>
      <xdr:rowOff>56547</xdr:rowOff>
    </xdr:from>
    <xdr:to>
      <xdr:col>8</xdr:col>
      <xdr:colOff>44864</xdr:colOff>
      <xdr:row>7</xdr:row>
      <xdr:rowOff>136647</xdr:rowOff>
    </xdr:to>
    <xdr:sp macro="" textlink="">
      <xdr:nvSpPr>
        <xdr:cNvPr id="1405" name="Rectangle 1404">
          <a:hlinkClick xmlns:r="http://schemas.openxmlformats.org/officeDocument/2006/relationships" r:id="rId21"/>
          <a:extLst>
            <a:ext uri="{FF2B5EF4-FFF2-40B4-BE49-F238E27FC236}">
              <a16:creationId xmlns:a16="http://schemas.microsoft.com/office/drawing/2014/main" id="{A27E5BA8-4874-0747-BFF8-7F2D5BAD2654}"/>
            </a:ext>
          </a:extLst>
        </xdr:cNvPr>
        <xdr:cNvSpPr/>
      </xdr:nvSpPr>
      <xdr:spPr>
        <a:xfrm>
          <a:off x="6875722" y="919319"/>
          <a:ext cx="940990" cy="4252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632210</xdr:colOff>
      <xdr:row>5</xdr:row>
      <xdr:rowOff>45171</xdr:rowOff>
    </xdr:from>
    <xdr:to>
      <xdr:col>2</xdr:col>
      <xdr:colOff>1610110</xdr:colOff>
      <xdr:row>7</xdr:row>
      <xdr:rowOff>137692</xdr:rowOff>
    </xdr:to>
    <xdr:sp macro="" textlink="">
      <xdr:nvSpPr>
        <xdr:cNvPr id="1406" name="Rectangle 1405">
          <a:hlinkClick xmlns:r="http://schemas.openxmlformats.org/officeDocument/2006/relationships" r:id="rId22"/>
          <a:extLst>
            <a:ext uri="{FF2B5EF4-FFF2-40B4-BE49-F238E27FC236}">
              <a16:creationId xmlns:a16="http://schemas.microsoft.com/office/drawing/2014/main" id="{4BF887BB-2A7B-3842-BC32-E2568FAA2ED5}"/>
            </a:ext>
          </a:extLst>
        </xdr:cNvPr>
        <xdr:cNvSpPr/>
      </xdr:nvSpPr>
      <xdr:spPr>
        <a:xfrm>
          <a:off x="1978410" y="9341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95825</xdr:colOff>
      <xdr:row>5</xdr:row>
      <xdr:rowOff>68143</xdr:rowOff>
    </xdr:from>
    <xdr:to>
      <xdr:col>9</xdr:col>
      <xdr:colOff>93180</xdr:colOff>
      <xdr:row>7</xdr:row>
      <xdr:rowOff>128413</xdr:rowOff>
    </xdr:to>
    <xdr:sp macro="" textlink="">
      <xdr:nvSpPr>
        <xdr:cNvPr id="1407" name="Rectangle 1406">
          <a:hlinkClick xmlns:r="http://schemas.openxmlformats.org/officeDocument/2006/relationships" r:id="rId23"/>
          <a:extLst>
            <a:ext uri="{FF2B5EF4-FFF2-40B4-BE49-F238E27FC236}">
              <a16:creationId xmlns:a16="http://schemas.microsoft.com/office/drawing/2014/main" id="{8CC282B9-B94C-0049-BCD7-7D9087604C5C}"/>
            </a:ext>
          </a:extLst>
        </xdr:cNvPr>
        <xdr:cNvSpPr/>
      </xdr:nvSpPr>
      <xdr:spPr>
        <a:xfrm>
          <a:off x="7867673" y="930915"/>
          <a:ext cx="936050" cy="4053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150964</xdr:colOff>
      <xdr:row>5</xdr:row>
      <xdr:rowOff>48541</xdr:rowOff>
    </xdr:from>
    <xdr:to>
      <xdr:col>10</xdr:col>
      <xdr:colOff>127689</xdr:colOff>
      <xdr:row>7</xdr:row>
      <xdr:rowOff>108811</xdr:rowOff>
    </xdr:to>
    <xdr:sp macro="" textlink="">
      <xdr:nvSpPr>
        <xdr:cNvPr id="448" name="Rectangle 447">
          <a:hlinkClick xmlns:r="http://schemas.openxmlformats.org/officeDocument/2006/relationships" r:id="rId24"/>
          <a:extLst>
            <a:ext uri="{FF2B5EF4-FFF2-40B4-BE49-F238E27FC236}">
              <a16:creationId xmlns:a16="http://schemas.microsoft.com/office/drawing/2014/main" id="{5CB99836-74AA-D446-97DD-B806B847CF45}"/>
            </a:ext>
          </a:extLst>
        </xdr:cNvPr>
        <xdr:cNvSpPr/>
      </xdr:nvSpPr>
      <xdr:spPr>
        <a:xfrm>
          <a:off x="8861507" y="911313"/>
          <a:ext cx="915421" cy="4053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186145</xdr:colOff>
      <xdr:row>5</xdr:row>
      <xdr:rowOff>62346</xdr:rowOff>
    </xdr:from>
    <xdr:to>
      <xdr:col>11</xdr:col>
      <xdr:colOff>352010</xdr:colOff>
      <xdr:row>7</xdr:row>
      <xdr:rowOff>117337</xdr:rowOff>
    </xdr:to>
    <xdr:sp macro="" textlink="">
      <xdr:nvSpPr>
        <xdr:cNvPr id="449" name="Rectangle 448">
          <a:hlinkClick xmlns:r="http://schemas.openxmlformats.org/officeDocument/2006/relationships" r:id="rId25"/>
          <a:extLst>
            <a:ext uri="{FF2B5EF4-FFF2-40B4-BE49-F238E27FC236}">
              <a16:creationId xmlns:a16="http://schemas.microsoft.com/office/drawing/2014/main" id="{E153A9A4-508D-5347-8561-FD6B38224A2F}"/>
            </a:ext>
          </a:extLst>
        </xdr:cNvPr>
        <xdr:cNvSpPr/>
      </xdr:nvSpPr>
      <xdr:spPr>
        <a:xfrm>
          <a:off x="9835384" y="925118"/>
          <a:ext cx="1104561" cy="4000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523848</xdr:colOff>
      <xdr:row>5</xdr:row>
      <xdr:rowOff>67621</xdr:rowOff>
    </xdr:from>
    <xdr:to>
      <xdr:col>13</xdr:col>
      <xdr:colOff>293414</xdr:colOff>
      <xdr:row>7</xdr:row>
      <xdr:rowOff>123657</xdr:rowOff>
    </xdr:to>
    <xdr:sp macro="" textlink="">
      <xdr:nvSpPr>
        <xdr:cNvPr id="450" name="Rectangle 449">
          <a:hlinkClick xmlns:r="http://schemas.openxmlformats.org/officeDocument/2006/relationships" r:id="rId26"/>
          <a:extLst>
            <a:ext uri="{FF2B5EF4-FFF2-40B4-BE49-F238E27FC236}">
              <a16:creationId xmlns:a16="http://schemas.microsoft.com/office/drawing/2014/main" id="{BF4C965F-24C2-9A4A-8300-E2B73F595967}"/>
            </a:ext>
          </a:extLst>
        </xdr:cNvPr>
        <xdr:cNvSpPr/>
      </xdr:nvSpPr>
      <xdr:spPr>
        <a:xfrm>
          <a:off x="12072089" y="921587"/>
          <a:ext cx="711118"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373247</xdr:colOff>
      <xdr:row>5</xdr:row>
      <xdr:rowOff>58861</xdr:rowOff>
    </xdr:from>
    <xdr:to>
      <xdr:col>15</xdr:col>
      <xdr:colOff>281600</xdr:colOff>
      <xdr:row>7</xdr:row>
      <xdr:rowOff>105596</xdr:rowOff>
    </xdr:to>
    <xdr:sp macro="" textlink="">
      <xdr:nvSpPr>
        <xdr:cNvPr id="451" name="Rectangle 450">
          <a:hlinkClick xmlns:r="http://schemas.openxmlformats.org/officeDocument/2006/relationships" r:id="rId27"/>
          <a:extLst>
            <a:ext uri="{FF2B5EF4-FFF2-40B4-BE49-F238E27FC236}">
              <a16:creationId xmlns:a16="http://schemas.microsoft.com/office/drawing/2014/main" id="{4034C2E7-97E2-F146-88FA-891729614603}"/>
            </a:ext>
          </a:extLst>
        </xdr:cNvPr>
        <xdr:cNvSpPr/>
      </xdr:nvSpPr>
      <xdr:spPr>
        <a:xfrm>
          <a:off x="13804592" y="912827"/>
          <a:ext cx="849905" cy="3883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372662</xdr:colOff>
      <xdr:row>5</xdr:row>
      <xdr:rowOff>67620</xdr:rowOff>
    </xdr:from>
    <xdr:to>
      <xdr:col>16</xdr:col>
      <xdr:colOff>354724</xdr:colOff>
      <xdr:row>7</xdr:row>
      <xdr:rowOff>123656</xdr:rowOff>
    </xdr:to>
    <xdr:sp macro="" textlink="">
      <xdr:nvSpPr>
        <xdr:cNvPr id="452" name="Rectangle 451">
          <a:hlinkClick xmlns:r="http://schemas.openxmlformats.org/officeDocument/2006/relationships" r:id="rId28"/>
          <a:extLst>
            <a:ext uri="{FF2B5EF4-FFF2-40B4-BE49-F238E27FC236}">
              <a16:creationId xmlns:a16="http://schemas.microsoft.com/office/drawing/2014/main" id="{5976D994-13F7-C64E-B466-C9911D197868}"/>
            </a:ext>
          </a:extLst>
        </xdr:cNvPr>
        <xdr:cNvSpPr/>
      </xdr:nvSpPr>
      <xdr:spPr>
        <a:xfrm>
          <a:off x="14745559" y="921586"/>
          <a:ext cx="923613"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17</xdr:col>
      <xdr:colOff>218088</xdr:colOff>
      <xdr:row>5</xdr:row>
      <xdr:rowOff>62365</xdr:rowOff>
    </xdr:from>
    <xdr:to>
      <xdr:col>17</xdr:col>
      <xdr:colOff>1173655</xdr:colOff>
      <xdr:row>7</xdr:row>
      <xdr:rowOff>103585</xdr:rowOff>
    </xdr:to>
    <xdr:sp macro="" textlink="">
      <xdr:nvSpPr>
        <xdr:cNvPr id="464" name="Rectangle 463">
          <a:hlinkClick xmlns:r="http://schemas.openxmlformats.org/officeDocument/2006/relationships" r:id="rId29"/>
          <a:extLst>
            <a:ext uri="{FF2B5EF4-FFF2-40B4-BE49-F238E27FC236}">
              <a16:creationId xmlns:a16="http://schemas.microsoft.com/office/drawing/2014/main" id="{DFC3684C-75CC-184B-99E4-5034C0933C3A}"/>
            </a:ext>
          </a:extLst>
        </xdr:cNvPr>
        <xdr:cNvSpPr/>
      </xdr:nvSpPr>
      <xdr:spPr>
        <a:xfrm>
          <a:off x="16662398" y="916331"/>
          <a:ext cx="955567" cy="3828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388718</xdr:colOff>
      <xdr:row>5</xdr:row>
      <xdr:rowOff>71999</xdr:rowOff>
    </xdr:from>
    <xdr:to>
      <xdr:col>17</xdr:col>
      <xdr:colOff>166413</xdr:colOff>
      <xdr:row>7</xdr:row>
      <xdr:rowOff>128035</xdr:rowOff>
    </xdr:to>
    <xdr:sp macro="" textlink="">
      <xdr:nvSpPr>
        <xdr:cNvPr id="465" name="Rectangle 464">
          <a:hlinkClick xmlns:r="http://schemas.openxmlformats.org/officeDocument/2006/relationships" r:id="rId30"/>
          <a:extLst>
            <a:ext uri="{FF2B5EF4-FFF2-40B4-BE49-F238E27FC236}">
              <a16:creationId xmlns:a16="http://schemas.microsoft.com/office/drawing/2014/main" id="{50CF4877-5275-E64C-8DE1-4A4027E4760B}"/>
            </a:ext>
          </a:extLst>
        </xdr:cNvPr>
        <xdr:cNvSpPr/>
      </xdr:nvSpPr>
      <xdr:spPr>
        <a:xfrm>
          <a:off x="15703166" y="925965"/>
          <a:ext cx="907557"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397968</xdr:colOff>
      <xdr:row>5</xdr:row>
      <xdr:rowOff>73940</xdr:rowOff>
    </xdr:from>
    <xdr:to>
      <xdr:col>12</xdr:col>
      <xdr:colOff>372421</xdr:colOff>
      <xdr:row>7</xdr:row>
      <xdr:rowOff>120675</xdr:rowOff>
    </xdr:to>
    <xdr:sp macro="" textlink="">
      <xdr:nvSpPr>
        <xdr:cNvPr id="466" name="Rectangle 465">
          <a:hlinkClick xmlns:r="http://schemas.openxmlformats.org/officeDocument/2006/relationships" r:id="rId31"/>
          <a:extLst>
            <a:ext uri="{FF2B5EF4-FFF2-40B4-BE49-F238E27FC236}">
              <a16:creationId xmlns:a16="http://schemas.microsoft.com/office/drawing/2014/main" id="{FF53A986-64B3-FD45-96C4-3A05228F26BD}"/>
            </a:ext>
          </a:extLst>
        </xdr:cNvPr>
        <xdr:cNvSpPr/>
      </xdr:nvSpPr>
      <xdr:spPr>
        <a:xfrm>
          <a:off x="10985903" y="936712"/>
          <a:ext cx="913148" cy="3918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352033</xdr:colOff>
      <xdr:row>5</xdr:row>
      <xdr:rowOff>63679</xdr:rowOff>
    </xdr:from>
    <xdr:to>
      <xdr:col>14</xdr:col>
      <xdr:colOff>337207</xdr:colOff>
      <xdr:row>7</xdr:row>
      <xdr:rowOff>119715</xdr:rowOff>
    </xdr:to>
    <xdr:sp macro="" textlink="">
      <xdr:nvSpPr>
        <xdr:cNvPr id="469" name="Rectangle 468">
          <a:hlinkClick xmlns:r="http://schemas.openxmlformats.org/officeDocument/2006/relationships" r:id="rId32"/>
          <a:extLst>
            <a:ext uri="{FF2B5EF4-FFF2-40B4-BE49-F238E27FC236}">
              <a16:creationId xmlns:a16="http://schemas.microsoft.com/office/drawing/2014/main" id="{3D1D677E-0366-1F4E-9A3A-008D9531529F}"/>
            </a:ext>
          </a:extLst>
        </xdr:cNvPr>
        <xdr:cNvSpPr/>
      </xdr:nvSpPr>
      <xdr:spPr>
        <a:xfrm>
          <a:off x="12841826" y="917645"/>
          <a:ext cx="926726"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editAs="absolute">
    <xdr:from>
      <xdr:col>1</xdr:col>
      <xdr:colOff>790575</xdr:colOff>
      <xdr:row>7</xdr:row>
      <xdr:rowOff>152400</xdr:rowOff>
    </xdr:from>
    <xdr:to>
      <xdr:col>2</xdr:col>
      <xdr:colOff>616279</xdr:colOff>
      <xdr:row>7</xdr:row>
      <xdr:rowOff>152680</xdr:rowOff>
    </xdr:to>
    <xdr:cxnSp macro="">
      <xdr:nvCxnSpPr>
        <xdr:cNvPr id="470" name="Straight Connector 42">
          <a:extLst>
            <a:ext uri="{FF2B5EF4-FFF2-40B4-BE49-F238E27FC236}">
              <a16:creationId xmlns:a16="http://schemas.microsoft.com/office/drawing/2014/main" id="{A0845804-77FE-AF40-8060-C3A9559E1694}"/>
            </a:ext>
          </a:extLst>
        </xdr:cNvPr>
        <xdr:cNvCxnSpPr/>
      </xdr:nvCxnSpPr>
      <xdr:spPr>
        <a:xfrm>
          <a:off x="977900" y="1397000"/>
          <a:ext cx="981404"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69086</xdr:rowOff>
    </xdr:from>
    <xdr:to>
      <xdr:col>17</xdr:col>
      <xdr:colOff>1072007</xdr:colOff>
      <xdr:row>8</xdr:row>
      <xdr:rowOff>28800</xdr:rowOff>
    </xdr:to>
    <xdr:pic>
      <xdr:nvPicPr>
        <xdr:cNvPr id="4" name="Image 1">
          <a:extLst>
            <a:ext uri="{FF2B5EF4-FFF2-40B4-BE49-F238E27FC236}">
              <a16:creationId xmlns:a16="http://schemas.microsoft.com/office/drawing/2014/main" id="{D23200DD-52E2-4345-A7EC-4841E5D1D89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24392"/>
          <a:ext cx="17589783" cy="472898"/>
        </a:xfrm>
        <a:prstGeom prst="rect">
          <a:avLst/>
        </a:prstGeom>
      </xdr:spPr>
    </xdr:pic>
    <xdr:clientData/>
  </xdr:twoCellAnchor>
  <xdr:twoCellAnchor editAs="oneCell">
    <xdr:from>
      <xdr:col>1</xdr:col>
      <xdr:colOff>1058</xdr:colOff>
      <xdr:row>1</xdr:row>
      <xdr:rowOff>6349</xdr:rowOff>
    </xdr:from>
    <xdr:to>
      <xdr:col>2</xdr:col>
      <xdr:colOff>788856</xdr:colOff>
      <xdr:row>3</xdr:row>
      <xdr:rowOff>159936</xdr:rowOff>
    </xdr:to>
    <xdr:pic>
      <xdr:nvPicPr>
        <xdr:cNvPr id="7" name="Picture 1">
          <a:extLst>
            <a:ext uri="{FF2B5EF4-FFF2-40B4-BE49-F238E27FC236}">
              <a16:creationId xmlns:a16="http://schemas.microsoft.com/office/drawing/2014/main" id="{24FC076A-2F5C-4059-A220-C5CBD340542F}"/>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91558" y="184149"/>
          <a:ext cx="2594373" cy="512362"/>
        </a:xfrm>
        <a:prstGeom prst="rect">
          <a:avLst/>
        </a:prstGeom>
      </xdr:spPr>
    </xdr:pic>
    <xdr:clientData/>
  </xdr:twoCellAnchor>
  <xdr:twoCellAnchor editAs="oneCell">
    <xdr:from>
      <xdr:col>9</xdr:col>
      <xdr:colOff>1098550</xdr:colOff>
      <xdr:row>126</xdr:row>
      <xdr:rowOff>31750</xdr:rowOff>
    </xdr:from>
    <xdr:to>
      <xdr:col>11</xdr:col>
      <xdr:colOff>563237</xdr:colOff>
      <xdr:row>127</xdr:row>
      <xdr:rowOff>36552</xdr:rowOff>
    </xdr:to>
    <xdr:pic>
      <xdr:nvPicPr>
        <xdr:cNvPr id="480" name="Picture 24">
          <a:hlinkClick xmlns:r="http://schemas.openxmlformats.org/officeDocument/2006/relationships" r:id="rId4"/>
          <a:extLst>
            <a:ext uri="{FF2B5EF4-FFF2-40B4-BE49-F238E27FC236}">
              <a16:creationId xmlns:a16="http://schemas.microsoft.com/office/drawing/2014/main" id="{4504EE3C-63DD-48C6-860E-54AE5514B544}"/>
            </a:ext>
          </a:extLst>
        </xdr:cNvPr>
        <xdr:cNvPicPr>
          <a:picLocks noChangeAspect="1"/>
        </xdr:cNvPicPr>
      </xdr:nvPicPr>
      <xdr:blipFill>
        <a:blip xmlns:r="http://schemas.openxmlformats.org/officeDocument/2006/relationships" r:embed="rId5"/>
        <a:stretch>
          <a:fillRect/>
        </a:stretch>
      </xdr:blipFill>
      <xdr:spPr>
        <a:xfrm>
          <a:off x="7321550" y="30448250"/>
          <a:ext cx="1686128" cy="279440"/>
        </a:xfrm>
        <a:prstGeom prst="rect">
          <a:avLst/>
        </a:prstGeom>
      </xdr:spPr>
    </xdr:pic>
    <xdr:clientData/>
  </xdr:twoCellAnchor>
  <xdr:twoCellAnchor editAs="oneCell">
    <xdr:from>
      <xdr:col>1</xdr:col>
      <xdr:colOff>883444</xdr:colOff>
      <xdr:row>66</xdr:row>
      <xdr:rowOff>57215</xdr:rowOff>
    </xdr:from>
    <xdr:to>
      <xdr:col>10</xdr:col>
      <xdr:colOff>933818</xdr:colOff>
      <xdr:row>120</xdr:row>
      <xdr:rowOff>161925</xdr:rowOff>
    </xdr:to>
    <xdr:pic>
      <xdr:nvPicPr>
        <xdr:cNvPr id="2" name="Image 1">
          <a:extLst>
            <a:ext uri="{FF2B5EF4-FFF2-40B4-BE49-F238E27FC236}">
              <a16:creationId xmlns:a16="http://schemas.microsoft.com/office/drawing/2014/main" id="{4827AA50-027F-2A9E-03EB-5778433C13B1}"/>
            </a:ext>
          </a:extLst>
        </xdr:cNvPr>
        <xdr:cNvPicPr>
          <a:picLocks noChangeAspect="1"/>
        </xdr:cNvPicPr>
      </xdr:nvPicPr>
      <xdr:blipFill>
        <a:blip xmlns:r="http://schemas.openxmlformats.org/officeDocument/2006/relationships" r:embed="rId6"/>
        <a:stretch>
          <a:fillRect/>
        </a:stretch>
      </xdr:blipFill>
      <xdr:spPr>
        <a:xfrm>
          <a:off x="1073944" y="13112815"/>
          <a:ext cx="8559374" cy="9709085"/>
        </a:xfrm>
        <a:prstGeom prst="rect">
          <a:avLst/>
        </a:prstGeom>
      </xdr:spPr>
    </xdr:pic>
    <xdr:clientData/>
  </xdr:twoCellAnchor>
  <xdr:twoCellAnchor editAs="oneCell">
    <xdr:from>
      <xdr:col>1</xdr:col>
      <xdr:colOff>808726</xdr:colOff>
      <xdr:row>25</xdr:row>
      <xdr:rowOff>77590</xdr:rowOff>
    </xdr:from>
    <xdr:to>
      <xdr:col>10</xdr:col>
      <xdr:colOff>502179</xdr:colOff>
      <xdr:row>57</xdr:row>
      <xdr:rowOff>142875</xdr:rowOff>
    </xdr:to>
    <xdr:pic>
      <xdr:nvPicPr>
        <xdr:cNvPr id="8" name="Image 7">
          <a:extLst>
            <a:ext uri="{FF2B5EF4-FFF2-40B4-BE49-F238E27FC236}">
              <a16:creationId xmlns:a16="http://schemas.microsoft.com/office/drawing/2014/main" id="{E44E6C54-9A90-32A8-7C7E-D4415DDFDA4B}"/>
            </a:ext>
          </a:extLst>
        </xdr:cNvPr>
        <xdr:cNvPicPr>
          <a:picLocks noChangeAspect="1"/>
        </xdr:cNvPicPr>
      </xdr:nvPicPr>
      <xdr:blipFill>
        <a:blip xmlns:r="http://schemas.openxmlformats.org/officeDocument/2006/relationships" r:embed="rId7"/>
        <a:stretch>
          <a:fillRect/>
        </a:stretch>
      </xdr:blipFill>
      <xdr:spPr>
        <a:xfrm>
          <a:off x="999226" y="5652890"/>
          <a:ext cx="8199278" cy="5751710"/>
        </a:xfrm>
        <a:prstGeom prst="rect">
          <a:avLst/>
        </a:prstGeom>
      </xdr:spPr>
    </xdr:pic>
    <xdr:clientData/>
  </xdr:twoCellAnchor>
  <xdr:twoCellAnchor>
    <xdr:from>
      <xdr:col>0</xdr:col>
      <xdr:colOff>63500</xdr:colOff>
      <xdr:row>5</xdr:row>
      <xdr:rowOff>38100</xdr:rowOff>
    </xdr:from>
    <xdr:to>
      <xdr:col>1</xdr:col>
      <xdr:colOff>771058</xdr:colOff>
      <xdr:row>7</xdr:row>
      <xdr:rowOff>144732</xdr:rowOff>
    </xdr:to>
    <xdr:sp macro="" textlink="">
      <xdr:nvSpPr>
        <xdr:cNvPr id="49" name="Rectangle 48">
          <a:hlinkClick xmlns:r="http://schemas.openxmlformats.org/officeDocument/2006/relationships" r:id="rId8"/>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1</xdr:col>
      <xdr:colOff>1737110</xdr:colOff>
      <xdr:row>7</xdr:row>
      <xdr:rowOff>145990</xdr:rowOff>
    </xdr:to>
    <xdr:sp macro="" textlink="">
      <xdr:nvSpPr>
        <xdr:cNvPr id="50" name="Rectangle 49">
          <a:hlinkClick xmlns:r="http://schemas.openxmlformats.org/officeDocument/2006/relationships" r:id="rId9"/>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943252</xdr:colOff>
      <xdr:row>5</xdr:row>
      <xdr:rowOff>77254</xdr:rowOff>
    </xdr:from>
    <xdr:to>
      <xdr:col>3</xdr:col>
      <xdr:colOff>756274</xdr:colOff>
      <xdr:row>7</xdr:row>
      <xdr:rowOff>157855</xdr:rowOff>
    </xdr:to>
    <xdr:sp macro="" textlink="">
      <xdr:nvSpPr>
        <xdr:cNvPr id="51" name="Rectangle 50">
          <a:hlinkClick xmlns:r="http://schemas.openxmlformats.org/officeDocument/2006/relationships" r:id="rId10"/>
          <a:extLst>
            <a:ext uri="{FF2B5EF4-FFF2-40B4-BE49-F238E27FC236}">
              <a16:creationId xmlns:a16="http://schemas.microsoft.com/office/drawing/2014/main" id="{5F5316AE-790A-3B43-9F26-0638F0ED2A04}"/>
            </a:ext>
          </a:extLst>
        </xdr:cNvPr>
        <xdr:cNvSpPr/>
      </xdr:nvSpPr>
      <xdr:spPr>
        <a:xfrm>
          <a:off x="2940728" y="940361"/>
          <a:ext cx="928896" cy="425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832281</xdr:colOff>
      <xdr:row>5</xdr:row>
      <xdr:rowOff>82269</xdr:rowOff>
    </xdr:from>
    <xdr:to>
      <xdr:col>6</xdr:col>
      <xdr:colOff>745971</xdr:colOff>
      <xdr:row>7</xdr:row>
      <xdr:rowOff>150225</xdr:rowOff>
    </xdr:to>
    <xdr:sp macro="" textlink="">
      <xdr:nvSpPr>
        <xdr:cNvPr id="52" name="Rectangle 51">
          <a:hlinkClick xmlns:r="http://schemas.openxmlformats.org/officeDocument/2006/relationships" r:id="rId11"/>
          <a:extLst>
            <a:ext uri="{FF2B5EF4-FFF2-40B4-BE49-F238E27FC236}">
              <a16:creationId xmlns:a16="http://schemas.microsoft.com/office/drawing/2014/main" id="{604F924C-B224-4842-BFA4-87471FA62D2A}"/>
            </a:ext>
          </a:extLst>
        </xdr:cNvPr>
        <xdr:cNvSpPr/>
      </xdr:nvSpPr>
      <xdr:spPr>
        <a:xfrm>
          <a:off x="3945631" y="945376"/>
          <a:ext cx="1029563" cy="413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813787</xdr:colOff>
      <xdr:row>5</xdr:row>
      <xdr:rowOff>89954</xdr:rowOff>
    </xdr:from>
    <xdr:to>
      <xdr:col>7</xdr:col>
      <xdr:colOff>501169</xdr:colOff>
      <xdr:row>7</xdr:row>
      <xdr:rowOff>150392</xdr:rowOff>
    </xdr:to>
    <xdr:sp macro="" textlink="">
      <xdr:nvSpPr>
        <xdr:cNvPr id="53" name="Rectangle 52">
          <a:hlinkClick xmlns:r="http://schemas.openxmlformats.org/officeDocument/2006/relationships" r:id="rId12"/>
          <a:extLst>
            <a:ext uri="{FF2B5EF4-FFF2-40B4-BE49-F238E27FC236}">
              <a16:creationId xmlns:a16="http://schemas.microsoft.com/office/drawing/2014/main" id="{FFB4F3FE-5515-4D45-B35A-364263D7D7DD}"/>
            </a:ext>
          </a:extLst>
        </xdr:cNvPr>
        <xdr:cNvSpPr/>
      </xdr:nvSpPr>
      <xdr:spPr>
        <a:xfrm>
          <a:off x="5043010" y="953061"/>
          <a:ext cx="803256" cy="4056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580548</xdr:colOff>
      <xdr:row>5</xdr:row>
      <xdr:rowOff>101545</xdr:rowOff>
    </xdr:from>
    <xdr:to>
      <xdr:col>8</xdr:col>
      <xdr:colOff>363738</xdr:colOff>
      <xdr:row>8</xdr:row>
      <xdr:rowOff>10026</xdr:rowOff>
    </xdr:to>
    <xdr:sp macro="" textlink="">
      <xdr:nvSpPr>
        <xdr:cNvPr id="54" name="Rectangle 53">
          <a:hlinkClick xmlns:r="http://schemas.openxmlformats.org/officeDocument/2006/relationships" r:id="rId13"/>
          <a:extLst>
            <a:ext uri="{FF2B5EF4-FFF2-40B4-BE49-F238E27FC236}">
              <a16:creationId xmlns:a16="http://schemas.microsoft.com/office/drawing/2014/main" id="{1E06F8E2-4343-C746-856A-4F1BA437297E}"/>
            </a:ext>
          </a:extLst>
        </xdr:cNvPr>
        <xdr:cNvSpPr/>
      </xdr:nvSpPr>
      <xdr:spPr>
        <a:xfrm>
          <a:off x="5925645" y="964652"/>
          <a:ext cx="899064" cy="4263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444197</xdr:colOff>
      <xdr:row>5</xdr:row>
      <xdr:rowOff>77254</xdr:rowOff>
    </xdr:from>
    <xdr:to>
      <xdr:col>9</xdr:col>
      <xdr:colOff>197346</xdr:colOff>
      <xdr:row>7</xdr:row>
      <xdr:rowOff>157354</xdr:rowOff>
    </xdr:to>
    <xdr:sp macro="" textlink="">
      <xdr:nvSpPr>
        <xdr:cNvPr id="55" name="Rectangle 54">
          <a:hlinkClick xmlns:r="http://schemas.openxmlformats.org/officeDocument/2006/relationships" r:id="rId14"/>
          <a:extLst>
            <a:ext uri="{FF2B5EF4-FFF2-40B4-BE49-F238E27FC236}">
              <a16:creationId xmlns:a16="http://schemas.microsoft.com/office/drawing/2014/main" id="{A27E5BA8-4874-0747-BFF8-7F2D5BAD2654}"/>
            </a:ext>
          </a:extLst>
        </xdr:cNvPr>
        <xdr:cNvSpPr/>
      </xdr:nvSpPr>
      <xdr:spPr>
        <a:xfrm>
          <a:off x="6905168" y="940361"/>
          <a:ext cx="869023" cy="425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1787910</xdr:colOff>
      <xdr:row>5</xdr:row>
      <xdr:rowOff>51336</xdr:rowOff>
    </xdr:from>
    <xdr:to>
      <xdr:col>2</xdr:col>
      <xdr:colOff>962410</xdr:colOff>
      <xdr:row>7</xdr:row>
      <xdr:rowOff>143857</xdr:rowOff>
    </xdr:to>
    <xdr:sp macro="" textlink="">
      <xdr:nvSpPr>
        <xdr:cNvPr id="56" name="Rectangle 55">
          <a:hlinkClick xmlns:r="http://schemas.openxmlformats.org/officeDocument/2006/relationships" r:id="rId15"/>
          <a:extLst>
            <a:ext uri="{FF2B5EF4-FFF2-40B4-BE49-F238E27FC236}">
              <a16:creationId xmlns:a16="http://schemas.microsoft.com/office/drawing/2014/main" id="{4BF887BB-2A7B-3842-BC32-E2568FAA2ED5}"/>
            </a:ext>
          </a:extLst>
        </xdr:cNvPr>
        <xdr:cNvSpPr/>
      </xdr:nvSpPr>
      <xdr:spPr>
        <a:xfrm>
          <a:off x="1979027" y="914443"/>
          <a:ext cx="980859" cy="437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274285</xdr:colOff>
      <xdr:row>5</xdr:row>
      <xdr:rowOff>90324</xdr:rowOff>
    </xdr:from>
    <xdr:to>
      <xdr:col>10</xdr:col>
      <xdr:colOff>117136</xdr:colOff>
      <xdr:row>7</xdr:row>
      <xdr:rowOff>166456</xdr:rowOff>
    </xdr:to>
    <xdr:sp macro="" textlink="">
      <xdr:nvSpPr>
        <xdr:cNvPr id="57" name="Rectangle 56">
          <a:hlinkClick xmlns:r="http://schemas.openxmlformats.org/officeDocument/2006/relationships" r:id="rId16"/>
          <a:extLst>
            <a:ext uri="{FF2B5EF4-FFF2-40B4-BE49-F238E27FC236}">
              <a16:creationId xmlns:a16="http://schemas.microsoft.com/office/drawing/2014/main" id="{8CC282B9-B94C-0049-BCD7-7D9087604C5C}"/>
            </a:ext>
          </a:extLst>
        </xdr:cNvPr>
        <xdr:cNvSpPr/>
      </xdr:nvSpPr>
      <xdr:spPr>
        <a:xfrm>
          <a:off x="7851130" y="953431"/>
          <a:ext cx="958724" cy="421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137317</xdr:colOff>
      <xdr:row>5</xdr:row>
      <xdr:rowOff>89955</xdr:rowOff>
    </xdr:from>
    <xdr:to>
      <xdr:col>10</xdr:col>
      <xdr:colOff>1085049</xdr:colOff>
      <xdr:row>7</xdr:row>
      <xdr:rowOff>147962</xdr:rowOff>
    </xdr:to>
    <xdr:sp macro="" textlink="">
      <xdr:nvSpPr>
        <xdr:cNvPr id="58" name="Rectangle 57">
          <a:hlinkClick xmlns:r="http://schemas.openxmlformats.org/officeDocument/2006/relationships" r:id="rId17"/>
          <a:extLst>
            <a:ext uri="{FF2B5EF4-FFF2-40B4-BE49-F238E27FC236}">
              <a16:creationId xmlns:a16="http://schemas.microsoft.com/office/drawing/2014/main" id="{5CB99836-74AA-D446-97DD-B806B847CF45}"/>
            </a:ext>
          </a:extLst>
        </xdr:cNvPr>
        <xdr:cNvSpPr/>
      </xdr:nvSpPr>
      <xdr:spPr>
        <a:xfrm>
          <a:off x="8830035" y="953062"/>
          <a:ext cx="947732" cy="4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25523</xdr:colOff>
      <xdr:row>5</xdr:row>
      <xdr:rowOff>89954</xdr:rowOff>
    </xdr:from>
    <xdr:to>
      <xdr:col>11</xdr:col>
      <xdr:colOff>1090937</xdr:colOff>
      <xdr:row>7</xdr:row>
      <xdr:rowOff>171056</xdr:rowOff>
    </xdr:to>
    <xdr:sp macro="" textlink="">
      <xdr:nvSpPr>
        <xdr:cNvPr id="59" name="Rectangle 58">
          <a:hlinkClick xmlns:r="http://schemas.openxmlformats.org/officeDocument/2006/relationships" r:id="rId18"/>
          <a:extLst>
            <a:ext uri="{FF2B5EF4-FFF2-40B4-BE49-F238E27FC236}">
              <a16:creationId xmlns:a16="http://schemas.microsoft.com/office/drawing/2014/main" id="{E153A9A4-508D-5347-8561-FD6B38224A2F}"/>
            </a:ext>
          </a:extLst>
        </xdr:cNvPr>
        <xdr:cNvSpPr/>
      </xdr:nvSpPr>
      <xdr:spPr>
        <a:xfrm>
          <a:off x="9834115" y="953061"/>
          <a:ext cx="1065414" cy="4263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1099579</xdr:colOff>
      <xdr:row>5</xdr:row>
      <xdr:rowOff>102655</xdr:rowOff>
    </xdr:from>
    <xdr:to>
      <xdr:col>13</xdr:col>
      <xdr:colOff>727476</xdr:colOff>
      <xdr:row>7</xdr:row>
      <xdr:rowOff>160291</xdr:rowOff>
    </xdr:to>
    <xdr:sp macro="" textlink="">
      <xdr:nvSpPr>
        <xdr:cNvPr id="60" name="Rectangle 59">
          <a:hlinkClick xmlns:r="http://schemas.openxmlformats.org/officeDocument/2006/relationships" r:id="rId19"/>
          <a:extLst>
            <a:ext uri="{FF2B5EF4-FFF2-40B4-BE49-F238E27FC236}">
              <a16:creationId xmlns:a16="http://schemas.microsoft.com/office/drawing/2014/main" id="{BF4C965F-24C2-9A4A-8300-E2B73F595967}"/>
            </a:ext>
          </a:extLst>
        </xdr:cNvPr>
        <xdr:cNvSpPr/>
      </xdr:nvSpPr>
      <xdr:spPr>
        <a:xfrm>
          <a:off x="12024045" y="965762"/>
          <a:ext cx="743771" cy="4028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605306</xdr:colOff>
      <xdr:row>5</xdr:row>
      <xdr:rowOff>121149</xdr:rowOff>
    </xdr:from>
    <xdr:to>
      <xdr:col>15</xdr:col>
      <xdr:colOff>400728</xdr:colOff>
      <xdr:row>7</xdr:row>
      <xdr:rowOff>167884</xdr:rowOff>
    </xdr:to>
    <xdr:sp macro="" textlink="">
      <xdr:nvSpPr>
        <xdr:cNvPr id="61" name="Rectangle 60">
          <a:hlinkClick xmlns:r="http://schemas.openxmlformats.org/officeDocument/2006/relationships" r:id="rId20"/>
          <a:extLst>
            <a:ext uri="{FF2B5EF4-FFF2-40B4-BE49-F238E27FC236}">
              <a16:creationId xmlns:a16="http://schemas.microsoft.com/office/drawing/2014/main" id="{4034C2E7-97E2-F146-88FA-891729614603}"/>
            </a:ext>
          </a:extLst>
        </xdr:cNvPr>
        <xdr:cNvSpPr/>
      </xdr:nvSpPr>
      <xdr:spPr>
        <a:xfrm>
          <a:off x="13761520" y="984256"/>
          <a:ext cx="911295" cy="3919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483216</xdr:colOff>
      <xdr:row>5</xdr:row>
      <xdr:rowOff>108819</xdr:rowOff>
    </xdr:from>
    <xdr:to>
      <xdr:col>16</xdr:col>
      <xdr:colOff>213456</xdr:colOff>
      <xdr:row>7</xdr:row>
      <xdr:rowOff>164855</xdr:rowOff>
    </xdr:to>
    <xdr:sp macro="" textlink="">
      <xdr:nvSpPr>
        <xdr:cNvPr id="62" name="Rectangle 61">
          <a:hlinkClick xmlns:r="http://schemas.openxmlformats.org/officeDocument/2006/relationships" r:id="rId21"/>
          <a:extLst>
            <a:ext uri="{FF2B5EF4-FFF2-40B4-BE49-F238E27FC236}">
              <a16:creationId xmlns:a16="http://schemas.microsoft.com/office/drawing/2014/main" id="{5976D994-13F7-C64E-B466-C9911D197868}"/>
            </a:ext>
          </a:extLst>
        </xdr:cNvPr>
        <xdr:cNvSpPr/>
      </xdr:nvSpPr>
      <xdr:spPr>
        <a:xfrm>
          <a:off x="14755303" y="971926"/>
          <a:ext cx="846114" cy="401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17</xdr:col>
      <xdr:colOff>111095</xdr:colOff>
      <xdr:row>5</xdr:row>
      <xdr:rowOff>109559</xdr:rowOff>
    </xdr:from>
    <xdr:to>
      <xdr:col>17</xdr:col>
      <xdr:colOff>1054223</xdr:colOff>
      <xdr:row>7</xdr:row>
      <xdr:rowOff>160291</xdr:rowOff>
    </xdr:to>
    <xdr:sp macro="" textlink="">
      <xdr:nvSpPr>
        <xdr:cNvPr id="63" name="Rectangle 62">
          <a:hlinkClick xmlns:r="http://schemas.openxmlformats.org/officeDocument/2006/relationships" r:id="rId22"/>
          <a:extLst>
            <a:ext uri="{FF2B5EF4-FFF2-40B4-BE49-F238E27FC236}">
              <a16:creationId xmlns:a16="http://schemas.microsoft.com/office/drawing/2014/main" id="{DFC3684C-75CC-184B-99E4-5034C0933C3A}"/>
            </a:ext>
          </a:extLst>
        </xdr:cNvPr>
        <xdr:cNvSpPr/>
      </xdr:nvSpPr>
      <xdr:spPr>
        <a:xfrm>
          <a:off x="16614930" y="972666"/>
          <a:ext cx="943128" cy="395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263224</xdr:colOff>
      <xdr:row>5</xdr:row>
      <xdr:rowOff>90324</xdr:rowOff>
    </xdr:from>
    <xdr:to>
      <xdr:col>17</xdr:col>
      <xdr:colOff>49320</xdr:colOff>
      <xdr:row>7</xdr:row>
      <xdr:rowOff>166456</xdr:rowOff>
    </xdr:to>
    <xdr:sp macro="" textlink="">
      <xdr:nvSpPr>
        <xdr:cNvPr id="448" name="Rectangle 447">
          <a:hlinkClick xmlns:r="http://schemas.openxmlformats.org/officeDocument/2006/relationships" r:id="rId23"/>
          <a:extLst>
            <a:ext uri="{FF2B5EF4-FFF2-40B4-BE49-F238E27FC236}">
              <a16:creationId xmlns:a16="http://schemas.microsoft.com/office/drawing/2014/main" id="{50CF4877-5275-E64C-8DE1-4A4027E4760B}"/>
            </a:ext>
          </a:extLst>
        </xdr:cNvPr>
        <xdr:cNvSpPr/>
      </xdr:nvSpPr>
      <xdr:spPr>
        <a:xfrm>
          <a:off x="15651185" y="953431"/>
          <a:ext cx="901970" cy="421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40782</xdr:colOff>
      <xdr:row>5</xdr:row>
      <xdr:rowOff>96858</xdr:rowOff>
    </xdr:from>
    <xdr:to>
      <xdr:col>12</xdr:col>
      <xdr:colOff>1054223</xdr:colOff>
      <xdr:row>7</xdr:row>
      <xdr:rowOff>160290</xdr:rowOff>
    </xdr:to>
    <xdr:sp macro="" textlink="">
      <xdr:nvSpPr>
        <xdr:cNvPr id="449" name="Rectangle 448">
          <a:hlinkClick xmlns:r="http://schemas.openxmlformats.org/officeDocument/2006/relationships" r:id="rId24"/>
          <a:extLst>
            <a:ext uri="{FF2B5EF4-FFF2-40B4-BE49-F238E27FC236}">
              <a16:creationId xmlns:a16="http://schemas.microsoft.com/office/drawing/2014/main" id="{FF53A986-64B3-FD45-96C4-3A05228F26BD}"/>
            </a:ext>
          </a:extLst>
        </xdr:cNvPr>
        <xdr:cNvSpPr/>
      </xdr:nvSpPr>
      <xdr:spPr>
        <a:xfrm>
          <a:off x="10965248" y="959965"/>
          <a:ext cx="1013441" cy="408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815593</xdr:colOff>
      <xdr:row>5</xdr:row>
      <xdr:rowOff>102286</xdr:rowOff>
    </xdr:from>
    <xdr:to>
      <xdr:col>14</xdr:col>
      <xdr:colOff>524328</xdr:colOff>
      <xdr:row>7</xdr:row>
      <xdr:rowOff>158322</xdr:rowOff>
    </xdr:to>
    <xdr:sp macro="" textlink="">
      <xdr:nvSpPr>
        <xdr:cNvPr id="450" name="Rectangle 449">
          <a:hlinkClick xmlns:r="http://schemas.openxmlformats.org/officeDocument/2006/relationships" r:id="rId25"/>
          <a:extLst>
            <a:ext uri="{FF2B5EF4-FFF2-40B4-BE49-F238E27FC236}">
              <a16:creationId xmlns:a16="http://schemas.microsoft.com/office/drawing/2014/main" id="{3D1D677E-0366-1F4E-9A3A-008D9531529F}"/>
            </a:ext>
          </a:extLst>
        </xdr:cNvPr>
        <xdr:cNvSpPr/>
      </xdr:nvSpPr>
      <xdr:spPr>
        <a:xfrm>
          <a:off x="12855933" y="965393"/>
          <a:ext cx="824609" cy="401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1771706</xdr:colOff>
      <xdr:row>7</xdr:row>
      <xdr:rowOff>150821</xdr:rowOff>
    </xdr:from>
    <xdr:to>
      <xdr:col>2</xdr:col>
      <xdr:colOff>949710</xdr:colOff>
      <xdr:row>7</xdr:row>
      <xdr:rowOff>151101</xdr:rowOff>
    </xdr:to>
    <xdr:cxnSp macro="">
      <xdr:nvCxnSpPr>
        <xdr:cNvPr id="451" name="Straight Connector 42">
          <a:extLst>
            <a:ext uri="{FF2B5EF4-FFF2-40B4-BE49-F238E27FC236}">
              <a16:creationId xmlns:a16="http://schemas.microsoft.com/office/drawing/2014/main" id="{A0845804-77FE-AF40-8060-C3A9559E1694}"/>
            </a:ext>
          </a:extLst>
        </xdr:cNvPr>
        <xdr:cNvCxnSpPr/>
      </xdr:nvCxnSpPr>
      <xdr:spPr>
        <a:xfrm>
          <a:off x="1962206" y="1395421"/>
          <a:ext cx="981404"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68017</xdr:rowOff>
    </xdr:from>
    <xdr:to>
      <xdr:col>17</xdr:col>
      <xdr:colOff>815653</xdr:colOff>
      <xdr:row>8</xdr:row>
      <xdr:rowOff>25094</xdr:rowOff>
    </xdr:to>
    <xdr:pic>
      <xdr:nvPicPr>
        <xdr:cNvPr id="4" name="Image 1">
          <a:extLst>
            <a:ext uri="{FF2B5EF4-FFF2-40B4-BE49-F238E27FC236}">
              <a16:creationId xmlns:a16="http://schemas.microsoft.com/office/drawing/2014/main" id="{2FEFBF92-2DB7-45C9-90DE-9591C18CDC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33926"/>
          <a:ext cx="17755984" cy="476623"/>
        </a:xfrm>
        <a:prstGeom prst="rect">
          <a:avLst/>
        </a:prstGeom>
      </xdr:spPr>
    </xdr:pic>
    <xdr:clientData/>
  </xdr:twoCellAnchor>
  <xdr:twoCellAnchor editAs="oneCell">
    <xdr:from>
      <xdr:col>0</xdr:col>
      <xdr:colOff>212725</xdr:colOff>
      <xdr:row>1</xdr:row>
      <xdr:rowOff>142875</xdr:rowOff>
    </xdr:from>
    <xdr:to>
      <xdr:col>3</xdr:col>
      <xdr:colOff>305479</xdr:colOff>
      <xdr:row>4</xdr:row>
      <xdr:rowOff>125012</xdr:rowOff>
    </xdr:to>
    <xdr:pic>
      <xdr:nvPicPr>
        <xdr:cNvPr id="29" name="Picture 1">
          <a:extLst>
            <a:ext uri="{FF2B5EF4-FFF2-40B4-BE49-F238E27FC236}">
              <a16:creationId xmlns:a16="http://schemas.microsoft.com/office/drawing/2014/main" id="{3B052295-2E5E-4186-A92B-8AD9C5BA166B}"/>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314325"/>
          <a:ext cx="2613600" cy="507600"/>
        </a:xfrm>
        <a:prstGeom prst="rect">
          <a:avLst/>
        </a:prstGeom>
      </xdr:spPr>
    </xdr:pic>
    <xdr:clientData/>
  </xdr:twoCellAnchor>
  <xdr:twoCellAnchor>
    <xdr:from>
      <xdr:col>8</xdr:col>
      <xdr:colOff>25400</xdr:colOff>
      <xdr:row>19</xdr:row>
      <xdr:rowOff>88900</xdr:rowOff>
    </xdr:from>
    <xdr:to>
      <xdr:col>9</xdr:col>
      <xdr:colOff>1016000</xdr:colOff>
      <xdr:row>20</xdr:row>
      <xdr:rowOff>25400</xdr:rowOff>
    </xdr:to>
    <xdr:sp macro="" textlink="">
      <xdr:nvSpPr>
        <xdr:cNvPr id="23" name="Rectangle 27">
          <a:hlinkClick xmlns:r="http://schemas.openxmlformats.org/officeDocument/2006/relationships" r:id="rId4"/>
          <a:extLst>
            <a:ext uri="{FF2B5EF4-FFF2-40B4-BE49-F238E27FC236}">
              <a16:creationId xmlns:a16="http://schemas.microsoft.com/office/drawing/2014/main" id="{F18035FB-91DF-7FBC-F77B-DF02D22D876E}"/>
            </a:ext>
          </a:extLst>
        </xdr:cNvPr>
        <xdr:cNvSpPr/>
      </xdr:nvSpPr>
      <xdr:spPr>
        <a:xfrm>
          <a:off x="7162800" y="4737100"/>
          <a:ext cx="2057400" cy="215900"/>
        </a:xfrm>
        <a:prstGeom prst="rect">
          <a:avLst/>
        </a:prstGeom>
        <a:solidFill>
          <a:srgbClr val="1F4E7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a:latin typeface="Ubuntu" panose="020B0504030602030204" pitchFamily="34" charset="0"/>
            </a:rPr>
            <a:t>Further details</a:t>
          </a:r>
        </a:p>
      </xdr:txBody>
    </xdr:sp>
    <xdr:clientData/>
  </xdr:twoCellAnchor>
  <xdr:twoCellAnchor editAs="oneCell">
    <xdr:from>
      <xdr:col>2</xdr:col>
      <xdr:colOff>431801</xdr:colOff>
      <xdr:row>193</xdr:row>
      <xdr:rowOff>171450</xdr:rowOff>
    </xdr:from>
    <xdr:to>
      <xdr:col>2</xdr:col>
      <xdr:colOff>1054101</xdr:colOff>
      <xdr:row>193</xdr:row>
      <xdr:rowOff>577850</xdr:rowOff>
    </xdr:to>
    <xdr:grpSp>
      <xdr:nvGrpSpPr>
        <xdr:cNvPr id="3" name="Leaves" descr="{&quot;Key&quot;:&quot;POWER_USER_SHAPE_ICON&quot;,&quot;Value&quot;:&quot;POWER_USER_SHAPE_ICON_STYLE_1&quot;}">
          <a:extLst>
            <a:ext uri="{FF2B5EF4-FFF2-40B4-BE49-F238E27FC236}">
              <a16:creationId xmlns:a16="http://schemas.microsoft.com/office/drawing/2014/main" id="{5A67E69E-4B7C-8B4E-9D75-33F15469DC0D}"/>
            </a:ext>
          </a:extLst>
        </xdr:cNvPr>
        <xdr:cNvGrpSpPr>
          <a:grpSpLocks noChangeAspect="1"/>
        </xdr:cNvGrpSpPr>
      </xdr:nvGrpSpPr>
      <xdr:grpSpPr>
        <a:xfrm>
          <a:off x="1800226" y="47015400"/>
          <a:ext cx="628650" cy="409575"/>
          <a:chOff x="5876925" y="2168525"/>
          <a:chExt cx="619125" cy="428626"/>
        </a:xfrm>
        <a:solidFill>
          <a:schemeClr val="accent1"/>
        </a:solidFill>
      </xdr:grpSpPr>
      <xdr:sp macro="" textlink="">
        <xdr:nvSpPr>
          <xdr:cNvPr id="5" name="Freeform 286">
            <a:extLst>
              <a:ext uri="{FF2B5EF4-FFF2-40B4-BE49-F238E27FC236}">
                <a16:creationId xmlns:a16="http://schemas.microsoft.com/office/drawing/2014/main" id="{C5437F96-01BF-E045-EC32-C82B70E25273}"/>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 name="Freeform 287">
            <a:extLst>
              <a:ext uri="{FF2B5EF4-FFF2-40B4-BE49-F238E27FC236}">
                <a16:creationId xmlns:a16="http://schemas.microsoft.com/office/drawing/2014/main" id="{2383E365-0364-4EB4-3BD9-EFD42027F03A}"/>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 name="Freeform 288">
            <a:extLst>
              <a:ext uri="{FF2B5EF4-FFF2-40B4-BE49-F238E27FC236}">
                <a16:creationId xmlns:a16="http://schemas.microsoft.com/office/drawing/2014/main" id="{17876B45-6F6A-03D7-8509-FE136CE4498C}"/>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 name="Freeform 289">
            <a:extLst>
              <a:ext uri="{FF2B5EF4-FFF2-40B4-BE49-F238E27FC236}">
                <a16:creationId xmlns:a16="http://schemas.microsoft.com/office/drawing/2014/main" id="{47A82ECA-9029-3049-C139-ADA2A2ADF7F7}"/>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 name="Freeform 290">
            <a:extLst>
              <a:ext uri="{FF2B5EF4-FFF2-40B4-BE49-F238E27FC236}">
                <a16:creationId xmlns:a16="http://schemas.microsoft.com/office/drawing/2014/main" id="{21487F10-D1C0-5C85-9E1A-4102A27ED5DB}"/>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 name="Freeform 291">
            <a:extLst>
              <a:ext uri="{FF2B5EF4-FFF2-40B4-BE49-F238E27FC236}">
                <a16:creationId xmlns:a16="http://schemas.microsoft.com/office/drawing/2014/main" id="{265429AB-1E50-E940-A4CA-E1B1899D8950}"/>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1" name="Freeform 292">
            <a:extLst>
              <a:ext uri="{FF2B5EF4-FFF2-40B4-BE49-F238E27FC236}">
                <a16:creationId xmlns:a16="http://schemas.microsoft.com/office/drawing/2014/main" id="{290890C6-F6C4-7106-73CE-7D6C4F01C0A9}"/>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 name="Freeform 293">
            <a:extLst>
              <a:ext uri="{FF2B5EF4-FFF2-40B4-BE49-F238E27FC236}">
                <a16:creationId xmlns:a16="http://schemas.microsoft.com/office/drawing/2014/main" id="{ED5C5D9A-FCC2-D7A0-33D4-2E407CAF707A}"/>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 name="Freeform 294">
            <a:extLst>
              <a:ext uri="{FF2B5EF4-FFF2-40B4-BE49-F238E27FC236}">
                <a16:creationId xmlns:a16="http://schemas.microsoft.com/office/drawing/2014/main" id="{0D219B9D-950A-2B15-745F-FC16F0E85DC4}"/>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 name="Freeform 295">
            <a:extLst>
              <a:ext uri="{FF2B5EF4-FFF2-40B4-BE49-F238E27FC236}">
                <a16:creationId xmlns:a16="http://schemas.microsoft.com/office/drawing/2014/main" id="{8D9BA822-5137-7814-AB58-37E740F8D3DC}"/>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5" name="Freeform 296">
            <a:extLst>
              <a:ext uri="{FF2B5EF4-FFF2-40B4-BE49-F238E27FC236}">
                <a16:creationId xmlns:a16="http://schemas.microsoft.com/office/drawing/2014/main" id="{FBFB061C-B56E-A229-1C8D-AC3119D9C58B}"/>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6" name="Freeform 297">
            <a:extLst>
              <a:ext uri="{FF2B5EF4-FFF2-40B4-BE49-F238E27FC236}">
                <a16:creationId xmlns:a16="http://schemas.microsoft.com/office/drawing/2014/main" id="{ADECF393-E69C-6F9D-7245-D48E46411AB6}"/>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7" name="Freeform 298">
            <a:extLst>
              <a:ext uri="{FF2B5EF4-FFF2-40B4-BE49-F238E27FC236}">
                <a16:creationId xmlns:a16="http://schemas.microsoft.com/office/drawing/2014/main" id="{7A3D8CA9-1F46-AF81-99C3-2B121D13D1F7}"/>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8" name="Freeform 299">
            <a:extLst>
              <a:ext uri="{FF2B5EF4-FFF2-40B4-BE49-F238E27FC236}">
                <a16:creationId xmlns:a16="http://schemas.microsoft.com/office/drawing/2014/main" id="{7AB467A6-584E-4460-B98A-A2B0EFEEFB54}"/>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 name="Freeform 300">
            <a:extLst>
              <a:ext uri="{FF2B5EF4-FFF2-40B4-BE49-F238E27FC236}">
                <a16:creationId xmlns:a16="http://schemas.microsoft.com/office/drawing/2014/main" id="{64B0B408-7E1D-2304-FF07-6A14BCF66C68}"/>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 name="Freeform 301">
            <a:extLst>
              <a:ext uri="{FF2B5EF4-FFF2-40B4-BE49-F238E27FC236}">
                <a16:creationId xmlns:a16="http://schemas.microsoft.com/office/drawing/2014/main" id="{E66495BF-6CF9-4A12-E8D2-D32535D123AA}"/>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 name="Freeform 302">
            <a:extLst>
              <a:ext uri="{FF2B5EF4-FFF2-40B4-BE49-F238E27FC236}">
                <a16:creationId xmlns:a16="http://schemas.microsoft.com/office/drawing/2014/main" id="{A10C30F2-3B40-40E5-8ED4-8DA1C3991B82}"/>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 name="Freeform 303">
            <a:extLst>
              <a:ext uri="{FF2B5EF4-FFF2-40B4-BE49-F238E27FC236}">
                <a16:creationId xmlns:a16="http://schemas.microsoft.com/office/drawing/2014/main" id="{C5C57D7A-0D0B-8E2A-2732-46C21BC5184F}"/>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8</xdr:col>
      <xdr:colOff>355601</xdr:colOff>
      <xdr:row>193</xdr:row>
      <xdr:rowOff>146050</xdr:rowOff>
    </xdr:from>
    <xdr:to>
      <xdr:col>9</xdr:col>
      <xdr:colOff>132493</xdr:colOff>
      <xdr:row>193</xdr:row>
      <xdr:rowOff>558800</xdr:rowOff>
    </xdr:to>
    <xdr:grpSp>
      <xdr:nvGrpSpPr>
        <xdr:cNvPr id="74" name="Leaves" descr="{&quot;Key&quot;:&quot;POWER_USER_SHAPE_ICON&quot;,&quot;Value&quot;:&quot;POWER_USER_SHAPE_ICON_STYLE_1&quot;}">
          <a:extLst>
            <a:ext uri="{FF2B5EF4-FFF2-40B4-BE49-F238E27FC236}">
              <a16:creationId xmlns:a16="http://schemas.microsoft.com/office/drawing/2014/main" id="{BBE59921-5E71-314E-915E-5966DAA27CE4}"/>
            </a:ext>
          </a:extLst>
        </xdr:cNvPr>
        <xdr:cNvGrpSpPr>
          <a:grpSpLocks noChangeAspect="1"/>
        </xdr:cNvGrpSpPr>
      </xdr:nvGrpSpPr>
      <xdr:grpSpPr>
        <a:xfrm>
          <a:off x="7334251" y="46986825"/>
          <a:ext cx="884967" cy="419100"/>
          <a:chOff x="5876925" y="2168525"/>
          <a:chExt cx="619125" cy="428626"/>
        </a:xfrm>
        <a:solidFill>
          <a:schemeClr val="accent1"/>
        </a:solidFill>
      </xdr:grpSpPr>
      <xdr:sp macro="" textlink="">
        <xdr:nvSpPr>
          <xdr:cNvPr id="75" name="Freeform 286">
            <a:extLst>
              <a:ext uri="{FF2B5EF4-FFF2-40B4-BE49-F238E27FC236}">
                <a16:creationId xmlns:a16="http://schemas.microsoft.com/office/drawing/2014/main" id="{ECC71B69-06A3-1327-3D88-C65D324F9C64}"/>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6" name="Freeform 287">
            <a:extLst>
              <a:ext uri="{FF2B5EF4-FFF2-40B4-BE49-F238E27FC236}">
                <a16:creationId xmlns:a16="http://schemas.microsoft.com/office/drawing/2014/main" id="{C5366AB1-A1B7-363D-CEA6-4458206FD15F}"/>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7" name="Freeform 288">
            <a:extLst>
              <a:ext uri="{FF2B5EF4-FFF2-40B4-BE49-F238E27FC236}">
                <a16:creationId xmlns:a16="http://schemas.microsoft.com/office/drawing/2014/main" id="{1099BA66-30A0-9460-D9F7-E9586661FFBA}"/>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8" name="Freeform 289">
            <a:extLst>
              <a:ext uri="{FF2B5EF4-FFF2-40B4-BE49-F238E27FC236}">
                <a16:creationId xmlns:a16="http://schemas.microsoft.com/office/drawing/2014/main" id="{E8A1C0B8-9677-AF55-5A54-BEE367A289D4}"/>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9" name="Freeform 290">
            <a:extLst>
              <a:ext uri="{FF2B5EF4-FFF2-40B4-BE49-F238E27FC236}">
                <a16:creationId xmlns:a16="http://schemas.microsoft.com/office/drawing/2014/main" id="{DD4D4E1C-662F-1CB0-5515-E0CA1AEBDF21}"/>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0" name="Freeform 291">
            <a:extLst>
              <a:ext uri="{FF2B5EF4-FFF2-40B4-BE49-F238E27FC236}">
                <a16:creationId xmlns:a16="http://schemas.microsoft.com/office/drawing/2014/main" id="{2DA1C1A4-510D-E8B2-31A7-79115E592113}"/>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1" name="Freeform 292">
            <a:extLst>
              <a:ext uri="{FF2B5EF4-FFF2-40B4-BE49-F238E27FC236}">
                <a16:creationId xmlns:a16="http://schemas.microsoft.com/office/drawing/2014/main" id="{A35A42DF-F6BC-6C45-2531-0C330F116964}"/>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2" name="Freeform 293">
            <a:extLst>
              <a:ext uri="{FF2B5EF4-FFF2-40B4-BE49-F238E27FC236}">
                <a16:creationId xmlns:a16="http://schemas.microsoft.com/office/drawing/2014/main" id="{2F2D5F40-D26D-B4E4-A717-0AC506D5FE3C}"/>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3" name="Freeform 294">
            <a:extLst>
              <a:ext uri="{FF2B5EF4-FFF2-40B4-BE49-F238E27FC236}">
                <a16:creationId xmlns:a16="http://schemas.microsoft.com/office/drawing/2014/main" id="{05F3627A-0C56-FF33-2B32-BA58F8A9351F}"/>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4" name="Freeform 295">
            <a:extLst>
              <a:ext uri="{FF2B5EF4-FFF2-40B4-BE49-F238E27FC236}">
                <a16:creationId xmlns:a16="http://schemas.microsoft.com/office/drawing/2014/main" id="{1332A35C-C467-5796-F702-6CF6E1B23204}"/>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5" name="Freeform 296">
            <a:extLst>
              <a:ext uri="{FF2B5EF4-FFF2-40B4-BE49-F238E27FC236}">
                <a16:creationId xmlns:a16="http://schemas.microsoft.com/office/drawing/2014/main" id="{14D2BCCE-28DC-D23C-C8C0-55AAC2898D00}"/>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6" name="Freeform 297">
            <a:extLst>
              <a:ext uri="{FF2B5EF4-FFF2-40B4-BE49-F238E27FC236}">
                <a16:creationId xmlns:a16="http://schemas.microsoft.com/office/drawing/2014/main" id="{A6E92C59-92E0-8B82-DEC4-A211D1E792BB}"/>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7" name="Freeform 298">
            <a:extLst>
              <a:ext uri="{FF2B5EF4-FFF2-40B4-BE49-F238E27FC236}">
                <a16:creationId xmlns:a16="http://schemas.microsoft.com/office/drawing/2014/main" id="{4037E74C-2AE8-23C1-FE1D-54097F691415}"/>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8" name="Freeform 299">
            <a:extLst>
              <a:ext uri="{FF2B5EF4-FFF2-40B4-BE49-F238E27FC236}">
                <a16:creationId xmlns:a16="http://schemas.microsoft.com/office/drawing/2014/main" id="{BBC35900-EE70-D37C-5B0F-BF9813979B8D}"/>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9" name="Freeform 300">
            <a:extLst>
              <a:ext uri="{FF2B5EF4-FFF2-40B4-BE49-F238E27FC236}">
                <a16:creationId xmlns:a16="http://schemas.microsoft.com/office/drawing/2014/main" id="{3E7C88B3-A72D-E406-C508-F083662C7F2D}"/>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0" name="Freeform 301">
            <a:extLst>
              <a:ext uri="{FF2B5EF4-FFF2-40B4-BE49-F238E27FC236}">
                <a16:creationId xmlns:a16="http://schemas.microsoft.com/office/drawing/2014/main" id="{813019D7-FC5D-59EF-6FB9-1F1D90820386}"/>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1" name="Freeform 302">
            <a:extLst>
              <a:ext uri="{FF2B5EF4-FFF2-40B4-BE49-F238E27FC236}">
                <a16:creationId xmlns:a16="http://schemas.microsoft.com/office/drawing/2014/main" id="{9F1CDC8C-6B13-688B-1A04-0CF6FF7CA6AA}"/>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2" name="Freeform 303">
            <a:extLst>
              <a:ext uri="{FF2B5EF4-FFF2-40B4-BE49-F238E27FC236}">
                <a16:creationId xmlns:a16="http://schemas.microsoft.com/office/drawing/2014/main" id="{E1006A8C-4CAC-71D6-E0D6-400C87C9E462}"/>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2</xdr:col>
      <xdr:colOff>419100</xdr:colOff>
      <xdr:row>195</xdr:row>
      <xdr:rowOff>112712</xdr:rowOff>
    </xdr:from>
    <xdr:to>
      <xdr:col>2</xdr:col>
      <xdr:colOff>1059793</xdr:colOff>
      <xdr:row>195</xdr:row>
      <xdr:rowOff>561974</xdr:rowOff>
    </xdr:to>
    <xdr:pic>
      <xdr:nvPicPr>
        <xdr:cNvPr id="24" name="Image 23">
          <a:extLst>
            <a:ext uri="{FF2B5EF4-FFF2-40B4-BE49-F238E27FC236}">
              <a16:creationId xmlns:a16="http://schemas.microsoft.com/office/drawing/2014/main" id="{A888CB7B-A57F-4292-A13A-9018C1AD7DFA}"/>
            </a:ext>
          </a:extLst>
        </xdr:cNvPr>
        <xdr:cNvPicPr>
          <a:picLocks noChangeAspect="1"/>
        </xdr:cNvPicPr>
      </xdr:nvPicPr>
      <xdr:blipFill>
        <a:blip xmlns:r="http://schemas.openxmlformats.org/officeDocument/2006/relationships" r:embed="rId5">
          <a:duotone>
            <a:schemeClr val="accent5">
              <a:shade val="45000"/>
              <a:satMod val="135000"/>
            </a:schemeClr>
            <a:prstClr val="white"/>
          </a:duotone>
          <a:extLst>
            <a:ext uri="{BEBA8EAE-BF5A-486C-A8C5-ECC9F3942E4B}">
              <a14:imgProps xmlns:a14="http://schemas.microsoft.com/office/drawing/2010/main">
                <a14:imgLayer r:embed="rId6">
                  <a14:imgEffect>
                    <a14:colorTemperature colorTemp="4700"/>
                  </a14:imgEffect>
                </a14:imgLayer>
              </a14:imgProps>
            </a:ext>
          </a:extLst>
        </a:blip>
        <a:stretch>
          <a:fillRect/>
        </a:stretch>
      </xdr:blipFill>
      <xdr:spPr>
        <a:xfrm>
          <a:off x="1819275" y="46137512"/>
          <a:ext cx="637518" cy="477838"/>
        </a:xfrm>
        <a:prstGeom prst="rect">
          <a:avLst/>
        </a:prstGeom>
      </xdr:spPr>
    </xdr:pic>
    <xdr:clientData/>
  </xdr:twoCellAnchor>
  <xdr:twoCellAnchor editAs="oneCell">
    <xdr:from>
      <xdr:col>1</xdr:col>
      <xdr:colOff>789005</xdr:colOff>
      <xdr:row>23</xdr:row>
      <xdr:rowOff>75447</xdr:rowOff>
    </xdr:from>
    <xdr:to>
      <xdr:col>8</xdr:col>
      <xdr:colOff>596900</xdr:colOff>
      <xdr:row>53</xdr:row>
      <xdr:rowOff>124885</xdr:rowOff>
    </xdr:to>
    <xdr:pic>
      <xdr:nvPicPr>
        <xdr:cNvPr id="27" name="Image 44">
          <a:extLst>
            <a:ext uri="{FF2B5EF4-FFF2-40B4-BE49-F238E27FC236}">
              <a16:creationId xmlns:a16="http://schemas.microsoft.com/office/drawing/2014/main" id="{3EB84ABD-196A-A44D-AEF8-C5C287716AC7}"/>
            </a:ext>
          </a:extLst>
        </xdr:cNvPr>
        <xdr:cNvPicPr>
          <a:picLocks noChangeAspect="1"/>
        </xdr:cNvPicPr>
      </xdr:nvPicPr>
      <xdr:blipFill>
        <a:blip xmlns:r="http://schemas.openxmlformats.org/officeDocument/2006/relationships" r:embed="rId7"/>
        <a:stretch>
          <a:fillRect/>
        </a:stretch>
      </xdr:blipFill>
      <xdr:spPr>
        <a:xfrm>
          <a:off x="979505" y="4418847"/>
          <a:ext cx="6589695" cy="5377088"/>
        </a:xfrm>
        <a:prstGeom prst="rect">
          <a:avLst/>
        </a:prstGeom>
      </xdr:spPr>
    </xdr:pic>
    <xdr:clientData/>
  </xdr:twoCellAnchor>
  <xdr:twoCellAnchor editAs="oneCell">
    <xdr:from>
      <xdr:col>8</xdr:col>
      <xdr:colOff>139700</xdr:colOff>
      <xdr:row>10</xdr:row>
      <xdr:rowOff>63500</xdr:rowOff>
    </xdr:from>
    <xdr:to>
      <xdr:col>9</xdr:col>
      <xdr:colOff>731512</xdr:colOff>
      <xdr:row>10</xdr:row>
      <xdr:rowOff>335002</xdr:rowOff>
    </xdr:to>
    <xdr:pic>
      <xdr:nvPicPr>
        <xdr:cNvPr id="45" name="Picture 24">
          <a:hlinkClick xmlns:r="http://schemas.openxmlformats.org/officeDocument/2006/relationships" r:id="rId8"/>
          <a:extLst>
            <a:ext uri="{FF2B5EF4-FFF2-40B4-BE49-F238E27FC236}">
              <a16:creationId xmlns:a16="http://schemas.microsoft.com/office/drawing/2014/main" id="{AEA818FA-46E2-6A43-9BEE-126288E90130}"/>
            </a:ext>
          </a:extLst>
        </xdr:cNvPr>
        <xdr:cNvPicPr>
          <a:picLocks noChangeAspect="1"/>
        </xdr:cNvPicPr>
      </xdr:nvPicPr>
      <xdr:blipFill>
        <a:blip xmlns:r="http://schemas.openxmlformats.org/officeDocument/2006/relationships" r:embed="rId9"/>
        <a:stretch>
          <a:fillRect/>
        </a:stretch>
      </xdr:blipFill>
      <xdr:spPr>
        <a:xfrm>
          <a:off x="7023100" y="1841500"/>
          <a:ext cx="1703062" cy="271502"/>
        </a:xfrm>
        <a:prstGeom prst="rect">
          <a:avLst/>
        </a:prstGeom>
      </xdr:spPr>
    </xdr:pic>
    <xdr:clientData/>
  </xdr:twoCellAnchor>
  <xdr:twoCellAnchor>
    <xdr:from>
      <xdr:col>18</xdr:col>
      <xdr:colOff>76567</xdr:colOff>
      <xdr:row>0</xdr:row>
      <xdr:rowOff>89954</xdr:rowOff>
    </xdr:from>
    <xdr:to>
      <xdr:col>16384</xdr:col>
      <xdr:colOff>470267</xdr:colOff>
      <xdr:row>2</xdr:row>
      <xdr:rowOff>137524</xdr:rowOff>
    </xdr:to>
    <xdr:sp macro="" textlink="">
      <xdr:nvSpPr>
        <xdr:cNvPr id="61" name="Rectangle 60">
          <a:hlinkClick xmlns:r="http://schemas.openxmlformats.org/officeDocument/2006/relationships" r:id="rId10"/>
          <a:extLst>
            <a:ext uri="{FF2B5EF4-FFF2-40B4-BE49-F238E27FC236}">
              <a16:creationId xmlns:a16="http://schemas.microsoft.com/office/drawing/2014/main" id="{DFC3684C-75CC-184B-99E4-5034C0933C3A}"/>
            </a:ext>
          </a:extLst>
        </xdr:cNvPr>
        <xdr:cNvSpPr/>
      </xdr:nvSpPr>
      <xdr:spPr>
        <a:xfrm>
          <a:off x="16777067" y="899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0</xdr:col>
      <xdr:colOff>63500</xdr:colOff>
      <xdr:row>5</xdr:row>
      <xdr:rowOff>50800</xdr:rowOff>
    </xdr:from>
    <xdr:to>
      <xdr:col>1</xdr:col>
      <xdr:colOff>771058</xdr:colOff>
      <xdr:row>7</xdr:row>
      <xdr:rowOff>157432</xdr:rowOff>
    </xdr:to>
    <xdr:sp macro="" textlink="">
      <xdr:nvSpPr>
        <xdr:cNvPr id="67" name="Rectangle 66">
          <a:hlinkClick xmlns:r="http://schemas.openxmlformats.org/officeDocument/2006/relationships" r:id="rId11"/>
          <a:extLst>
            <a:ext uri="{FF2B5EF4-FFF2-40B4-BE49-F238E27FC236}">
              <a16:creationId xmlns:a16="http://schemas.microsoft.com/office/drawing/2014/main" id="{9F98BCE1-7A53-4215-85C7-70B19EF86641}"/>
            </a:ext>
          </a:extLst>
        </xdr:cNvPr>
        <xdr:cNvSpPr/>
      </xdr:nvSpPr>
      <xdr:spPr>
        <a:xfrm>
          <a:off x="63500" y="9398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70069</xdr:rowOff>
    </xdr:from>
    <xdr:to>
      <xdr:col>2</xdr:col>
      <xdr:colOff>556010</xdr:colOff>
      <xdr:row>7</xdr:row>
      <xdr:rowOff>158690</xdr:rowOff>
    </xdr:to>
    <xdr:sp macro="" textlink="">
      <xdr:nvSpPr>
        <xdr:cNvPr id="68" name="Rectangle 67">
          <a:hlinkClick xmlns:r="http://schemas.openxmlformats.org/officeDocument/2006/relationships" r:id="rId12"/>
          <a:extLst>
            <a:ext uri="{FF2B5EF4-FFF2-40B4-BE49-F238E27FC236}">
              <a16:creationId xmlns:a16="http://schemas.microsoft.com/office/drawing/2014/main" id="{2761B6AE-53BC-C649-8A51-BE94F829EDCC}"/>
            </a:ext>
          </a:extLst>
        </xdr:cNvPr>
        <xdr:cNvSpPr/>
      </xdr:nvSpPr>
      <xdr:spPr>
        <a:xfrm>
          <a:off x="1054694" y="9590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580736</xdr:colOff>
      <xdr:row>5</xdr:row>
      <xdr:rowOff>89954</xdr:rowOff>
    </xdr:from>
    <xdr:to>
      <xdr:col>6</xdr:col>
      <xdr:colOff>451474</xdr:colOff>
      <xdr:row>7</xdr:row>
      <xdr:rowOff>170555</xdr:rowOff>
    </xdr:to>
    <xdr:sp macro="" textlink="">
      <xdr:nvSpPr>
        <xdr:cNvPr id="69" name="Rectangle 68">
          <a:hlinkClick xmlns:r="http://schemas.openxmlformats.org/officeDocument/2006/relationships" r:id="rId13"/>
          <a:extLst>
            <a:ext uri="{FF2B5EF4-FFF2-40B4-BE49-F238E27FC236}">
              <a16:creationId xmlns:a16="http://schemas.microsoft.com/office/drawing/2014/main" id="{5F5316AE-790A-3B43-9F26-0638F0ED2A04}"/>
            </a:ext>
          </a:extLst>
        </xdr:cNvPr>
        <xdr:cNvSpPr/>
      </xdr:nvSpPr>
      <xdr:spPr>
        <a:xfrm>
          <a:off x="3057236" y="9789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546316</xdr:colOff>
      <xdr:row>5</xdr:row>
      <xdr:rowOff>81165</xdr:rowOff>
    </xdr:from>
    <xdr:to>
      <xdr:col>6</xdr:col>
      <xdr:colOff>1587499</xdr:colOff>
      <xdr:row>7</xdr:row>
      <xdr:rowOff>144946</xdr:rowOff>
    </xdr:to>
    <xdr:sp macro="" textlink="">
      <xdr:nvSpPr>
        <xdr:cNvPr id="70" name="Rectangle 69">
          <a:hlinkClick xmlns:r="http://schemas.openxmlformats.org/officeDocument/2006/relationships" r:id="rId14"/>
          <a:extLst>
            <a:ext uri="{FF2B5EF4-FFF2-40B4-BE49-F238E27FC236}">
              <a16:creationId xmlns:a16="http://schemas.microsoft.com/office/drawing/2014/main" id="{604F924C-B224-4842-BFA4-87471FA62D2A}"/>
            </a:ext>
          </a:extLst>
        </xdr:cNvPr>
        <xdr:cNvSpPr/>
      </xdr:nvSpPr>
      <xdr:spPr>
        <a:xfrm>
          <a:off x="3962892" y="943937"/>
          <a:ext cx="1041183" cy="4088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1668061</xdr:colOff>
      <xdr:row>5</xdr:row>
      <xdr:rowOff>102654</xdr:rowOff>
    </xdr:from>
    <xdr:to>
      <xdr:col>6</xdr:col>
      <xdr:colOff>2431569</xdr:colOff>
      <xdr:row>7</xdr:row>
      <xdr:rowOff>163092</xdr:rowOff>
    </xdr:to>
    <xdr:sp macro="" textlink="">
      <xdr:nvSpPr>
        <xdr:cNvPr id="71" name="Rectangle 70">
          <a:hlinkClick xmlns:r="http://schemas.openxmlformats.org/officeDocument/2006/relationships" r:id="rId15"/>
          <a:extLst>
            <a:ext uri="{FF2B5EF4-FFF2-40B4-BE49-F238E27FC236}">
              <a16:creationId xmlns:a16="http://schemas.microsoft.com/office/drawing/2014/main" id="{FFB4F3FE-5515-4D45-B35A-364263D7D7DD}"/>
            </a:ext>
          </a:extLst>
        </xdr:cNvPr>
        <xdr:cNvSpPr/>
      </xdr:nvSpPr>
      <xdr:spPr>
        <a:xfrm>
          <a:off x="5084361" y="9916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2591094</xdr:colOff>
      <xdr:row>5</xdr:row>
      <xdr:rowOff>77254</xdr:rowOff>
    </xdr:from>
    <xdr:to>
      <xdr:col>7</xdr:col>
      <xdr:colOff>833721</xdr:colOff>
      <xdr:row>7</xdr:row>
      <xdr:rowOff>158356</xdr:rowOff>
    </xdr:to>
    <xdr:sp macro="" textlink="">
      <xdr:nvSpPr>
        <xdr:cNvPr id="72" name="Rectangle 71">
          <a:hlinkClick xmlns:r="http://schemas.openxmlformats.org/officeDocument/2006/relationships" r:id="rId16"/>
          <a:extLst>
            <a:ext uri="{FF2B5EF4-FFF2-40B4-BE49-F238E27FC236}">
              <a16:creationId xmlns:a16="http://schemas.microsoft.com/office/drawing/2014/main" id="{1E06F8E2-4343-C746-856A-4F1BA437297E}"/>
            </a:ext>
          </a:extLst>
        </xdr:cNvPr>
        <xdr:cNvSpPr/>
      </xdr:nvSpPr>
      <xdr:spPr>
        <a:xfrm>
          <a:off x="6007394" y="9662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16342</xdr:colOff>
      <xdr:row>5</xdr:row>
      <xdr:rowOff>89954</xdr:rowOff>
    </xdr:from>
    <xdr:to>
      <xdr:col>8</xdr:col>
      <xdr:colOff>887091</xdr:colOff>
      <xdr:row>7</xdr:row>
      <xdr:rowOff>170054</xdr:rowOff>
    </xdr:to>
    <xdr:sp macro="" textlink="">
      <xdr:nvSpPr>
        <xdr:cNvPr id="73" name="Rectangle 72">
          <a:hlinkClick xmlns:r="http://schemas.openxmlformats.org/officeDocument/2006/relationships" r:id="rId17"/>
          <a:extLst>
            <a:ext uri="{FF2B5EF4-FFF2-40B4-BE49-F238E27FC236}">
              <a16:creationId xmlns:a16="http://schemas.microsoft.com/office/drawing/2014/main" id="{A27E5BA8-4874-0747-BFF8-7F2D5BAD2654}"/>
            </a:ext>
          </a:extLst>
        </xdr:cNvPr>
        <xdr:cNvSpPr/>
      </xdr:nvSpPr>
      <xdr:spPr>
        <a:xfrm>
          <a:off x="6988642" y="9789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606810</xdr:colOff>
      <xdr:row>5</xdr:row>
      <xdr:rowOff>57871</xdr:rowOff>
    </xdr:from>
    <xdr:to>
      <xdr:col>3</xdr:col>
      <xdr:colOff>479810</xdr:colOff>
      <xdr:row>7</xdr:row>
      <xdr:rowOff>150392</xdr:rowOff>
    </xdr:to>
    <xdr:sp macro="" textlink="">
      <xdr:nvSpPr>
        <xdr:cNvPr id="93" name="Rectangle 92">
          <a:hlinkClick xmlns:r="http://schemas.openxmlformats.org/officeDocument/2006/relationships" r:id="rId18"/>
          <a:extLst>
            <a:ext uri="{FF2B5EF4-FFF2-40B4-BE49-F238E27FC236}">
              <a16:creationId xmlns:a16="http://schemas.microsoft.com/office/drawing/2014/main" id="{4BF887BB-2A7B-3842-BC32-E2568FAA2ED5}"/>
            </a:ext>
          </a:extLst>
        </xdr:cNvPr>
        <xdr:cNvSpPr/>
      </xdr:nvSpPr>
      <xdr:spPr>
        <a:xfrm>
          <a:off x="1978410" y="946871"/>
          <a:ext cx="977900" cy="448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988691</xdr:colOff>
      <xdr:row>5</xdr:row>
      <xdr:rowOff>115354</xdr:rowOff>
    </xdr:from>
    <xdr:to>
      <xdr:col>9</xdr:col>
      <xdr:colOff>759944</xdr:colOff>
      <xdr:row>7</xdr:row>
      <xdr:rowOff>175624</xdr:rowOff>
    </xdr:to>
    <xdr:sp macro="" textlink="">
      <xdr:nvSpPr>
        <xdr:cNvPr id="94" name="Rectangle 93">
          <a:hlinkClick xmlns:r="http://schemas.openxmlformats.org/officeDocument/2006/relationships" r:id="rId19"/>
          <a:extLst>
            <a:ext uri="{FF2B5EF4-FFF2-40B4-BE49-F238E27FC236}">
              <a16:creationId xmlns:a16="http://schemas.microsoft.com/office/drawing/2014/main" id="{8CC282B9-B94C-0049-BCD7-7D9087604C5C}"/>
            </a:ext>
          </a:extLst>
        </xdr:cNvPr>
        <xdr:cNvSpPr/>
      </xdr:nvSpPr>
      <xdr:spPr>
        <a:xfrm>
          <a:off x="7960991" y="10043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889083</xdr:colOff>
      <xdr:row>5</xdr:row>
      <xdr:rowOff>102654</xdr:rowOff>
    </xdr:from>
    <xdr:to>
      <xdr:col>10</xdr:col>
      <xdr:colOff>632797</xdr:colOff>
      <xdr:row>7</xdr:row>
      <xdr:rowOff>162924</xdr:rowOff>
    </xdr:to>
    <xdr:sp macro="" textlink="">
      <xdr:nvSpPr>
        <xdr:cNvPr id="95" name="Rectangle 94">
          <a:hlinkClick xmlns:r="http://schemas.openxmlformats.org/officeDocument/2006/relationships" r:id="rId20"/>
          <a:extLst>
            <a:ext uri="{FF2B5EF4-FFF2-40B4-BE49-F238E27FC236}">
              <a16:creationId xmlns:a16="http://schemas.microsoft.com/office/drawing/2014/main" id="{5CB99836-74AA-D446-97DD-B806B847CF45}"/>
            </a:ext>
          </a:extLst>
        </xdr:cNvPr>
        <xdr:cNvSpPr/>
      </xdr:nvSpPr>
      <xdr:spPr>
        <a:xfrm>
          <a:off x="8966283" y="9916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759164</xdr:colOff>
      <xdr:row>5</xdr:row>
      <xdr:rowOff>102654</xdr:rowOff>
    </xdr:from>
    <xdr:to>
      <xdr:col>11</xdr:col>
      <xdr:colOff>721404</xdr:colOff>
      <xdr:row>8</xdr:row>
      <xdr:rowOff>5956</xdr:rowOff>
    </xdr:to>
    <xdr:sp macro="" textlink="">
      <xdr:nvSpPr>
        <xdr:cNvPr id="96" name="Rectangle 95">
          <a:hlinkClick xmlns:r="http://schemas.openxmlformats.org/officeDocument/2006/relationships" r:id="rId21"/>
          <a:extLst>
            <a:ext uri="{FF2B5EF4-FFF2-40B4-BE49-F238E27FC236}">
              <a16:creationId xmlns:a16="http://schemas.microsoft.com/office/drawing/2014/main" id="{E153A9A4-508D-5347-8561-FD6B38224A2F}"/>
            </a:ext>
          </a:extLst>
        </xdr:cNvPr>
        <xdr:cNvSpPr/>
      </xdr:nvSpPr>
      <xdr:spPr>
        <a:xfrm>
          <a:off x="9941264" y="9916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755076</xdr:colOff>
      <xdr:row>5</xdr:row>
      <xdr:rowOff>115355</xdr:rowOff>
    </xdr:from>
    <xdr:to>
      <xdr:col>13</xdr:col>
      <xdr:colOff>379619</xdr:colOff>
      <xdr:row>7</xdr:row>
      <xdr:rowOff>171391</xdr:rowOff>
    </xdr:to>
    <xdr:sp macro="" textlink="">
      <xdr:nvSpPr>
        <xdr:cNvPr id="97" name="Rectangle 96">
          <a:hlinkClick xmlns:r="http://schemas.openxmlformats.org/officeDocument/2006/relationships" r:id="rId22"/>
          <a:extLst>
            <a:ext uri="{FF2B5EF4-FFF2-40B4-BE49-F238E27FC236}">
              <a16:creationId xmlns:a16="http://schemas.microsoft.com/office/drawing/2014/main" id="{BF4C965F-24C2-9A4A-8300-E2B73F595967}"/>
            </a:ext>
          </a:extLst>
        </xdr:cNvPr>
        <xdr:cNvSpPr/>
      </xdr:nvSpPr>
      <xdr:spPr>
        <a:xfrm>
          <a:off x="12143663" y="978127"/>
          <a:ext cx="728891" cy="4011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339964</xdr:colOff>
      <xdr:row>5</xdr:row>
      <xdr:rowOff>115354</xdr:rowOff>
    </xdr:from>
    <xdr:to>
      <xdr:col>15</xdr:col>
      <xdr:colOff>83217</xdr:colOff>
      <xdr:row>7</xdr:row>
      <xdr:rowOff>162089</xdr:rowOff>
    </xdr:to>
    <xdr:sp macro="" textlink="">
      <xdr:nvSpPr>
        <xdr:cNvPr id="98" name="Rectangle 97">
          <a:hlinkClick xmlns:r="http://schemas.openxmlformats.org/officeDocument/2006/relationships" r:id="rId23"/>
          <a:extLst>
            <a:ext uri="{FF2B5EF4-FFF2-40B4-BE49-F238E27FC236}">
              <a16:creationId xmlns:a16="http://schemas.microsoft.com/office/drawing/2014/main" id="{4034C2E7-97E2-F146-88FA-891729614603}"/>
            </a:ext>
          </a:extLst>
        </xdr:cNvPr>
        <xdr:cNvSpPr/>
      </xdr:nvSpPr>
      <xdr:spPr>
        <a:xfrm>
          <a:off x="13941664" y="10043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187417</xdr:colOff>
      <xdr:row>5</xdr:row>
      <xdr:rowOff>115354</xdr:rowOff>
    </xdr:from>
    <xdr:to>
      <xdr:col>15</xdr:col>
      <xdr:colOff>1035257</xdr:colOff>
      <xdr:row>7</xdr:row>
      <xdr:rowOff>171390</xdr:rowOff>
    </xdr:to>
    <xdr:sp macro="" textlink="">
      <xdr:nvSpPr>
        <xdr:cNvPr id="99" name="Rectangle 98">
          <a:hlinkClick xmlns:r="http://schemas.openxmlformats.org/officeDocument/2006/relationships" r:id="rId24"/>
          <a:extLst>
            <a:ext uri="{FF2B5EF4-FFF2-40B4-BE49-F238E27FC236}">
              <a16:creationId xmlns:a16="http://schemas.microsoft.com/office/drawing/2014/main" id="{5976D994-13F7-C64E-B466-C9911D197868}"/>
            </a:ext>
          </a:extLst>
        </xdr:cNvPr>
        <xdr:cNvSpPr/>
      </xdr:nvSpPr>
      <xdr:spPr>
        <a:xfrm>
          <a:off x="14894017" y="10043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965567</xdr:colOff>
      <xdr:row>5</xdr:row>
      <xdr:rowOff>140754</xdr:rowOff>
    </xdr:from>
    <xdr:to>
      <xdr:col>17</xdr:col>
      <xdr:colOff>762367</xdr:colOff>
      <xdr:row>8</xdr:row>
      <xdr:rowOff>10524</xdr:rowOff>
    </xdr:to>
    <xdr:sp macro="" textlink="">
      <xdr:nvSpPr>
        <xdr:cNvPr id="100" name="Rectangle 99">
          <a:hlinkClick xmlns:r="http://schemas.openxmlformats.org/officeDocument/2006/relationships" r:id="rId10"/>
          <a:extLst>
            <a:ext uri="{FF2B5EF4-FFF2-40B4-BE49-F238E27FC236}">
              <a16:creationId xmlns:a16="http://schemas.microsoft.com/office/drawing/2014/main" id="{DFC3684C-75CC-184B-99E4-5034C0933C3A}"/>
            </a:ext>
          </a:extLst>
        </xdr:cNvPr>
        <xdr:cNvSpPr/>
      </xdr:nvSpPr>
      <xdr:spPr>
        <a:xfrm>
          <a:off x="16777067" y="10297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60271</xdr:colOff>
      <xdr:row>5</xdr:row>
      <xdr:rowOff>115354</xdr:rowOff>
    </xdr:from>
    <xdr:to>
      <xdr:col>16</xdr:col>
      <xdr:colOff>860371</xdr:colOff>
      <xdr:row>7</xdr:row>
      <xdr:rowOff>171390</xdr:rowOff>
    </xdr:to>
    <xdr:sp macro="" textlink="">
      <xdr:nvSpPr>
        <xdr:cNvPr id="101" name="Rectangle 100">
          <a:hlinkClick xmlns:r="http://schemas.openxmlformats.org/officeDocument/2006/relationships" r:id="rId25"/>
          <a:extLst>
            <a:ext uri="{FF2B5EF4-FFF2-40B4-BE49-F238E27FC236}">
              <a16:creationId xmlns:a16="http://schemas.microsoft.com/office/drawing/2014/main" id="{50CF4877-5275-E64C-8DE1-4A4027E4760B}"/>
            </a:ext>
          </a:extLst>
        </xdr:cNvPr>
        <xdr:cNvSpPr/>
      </xdr:nvSpPr>
      <xdr:spPr>
        <a:xfrm>
          <a:off x="15871771" y="1004354"/>
          <a:ext cx="80010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861104</xdr:colOff>
      <xdr:row>5</xdr:row>
      <xdr:rowOff>128054</xdr:rowOff>
    </xdr:from>
    <xdr:to>
      <xdr:col>12</xdr:col>
      <xdr:colOff>670457</xdr:colOff>
      <xdr:row>7</xdr:row>
      <xdr:rowOff>174789</xdr:rowOff>
    </xdr:to>
    <xdr:sp macro="" textlink="">
      <xdr:nvSpPr>
        <xdr:cNvPr id="102" name="Rectangle 101">
          <a:hlinkClick xmlns:r="http://schemas.openxmlformats.org/officeDocument/2006/relationships" r:id="rId26"/>
          <a:extLst>
            <a:ext uri="{FF2B5EF4-FFF2-40B4-BE49-F238E27FC236}">
              <a16:creationId xmlns:a16="http://schemas.microsoft.com/office/drawing/2014/main" id="{FF53A986-64B3-FD45-96C4-3A05228F26BD}"/>
            </a:ext>
          </a:extLst>
        </xdr:cNvPr>
        <xdr:cNvSpPr/>
      </xdr:nvSpPr>
      <xdr:spPr>
        <a:xfrm>
          <a:off x="11148104" y="10170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488229</xdr:colOff>
      <xdr:row>5</xdr:row>
      <xdr:rowOff>102655</xdr:rowOff>
    </xdr:from>
    <xdr:to>
      <xdr:col>14</xdr:col>
      <xdr:colOff>209664</xdr:colOff>
      <xdr:row>7</xdr:row>
      <xdr:rowOff>158691</xdr:rowOff>
    </xdr:to>
    <xdr:sp macro="" textlink="">
      <xdr:nvSpPr>
        <xdr:cNvPr id="103" name="Rectangle 102">
          <a:hlinkClick xmlns:r="http://schemas.openxmlformats.org/officeDocument/2006/relationships" r:id="rId27"/>
          <a:extLst>
            <a:ext uri="{FF2B5EF4-FFF2-40B4-BE49-F238E27FC236}">
              <a16:creationId xmlns:a16="http://schemas.microsoft.com/office/drawing/2014/main" id="{3D1D677E-0366-1F4E-9A3A-008D9531529F}"/>
            </a:ext>
          </a:extLst>
        </xdr:cNvPr>
        <xdr:cNvSpPr/>
      </xdr:nvSpPr>
      <xdr:spPr>
        <a:xfrm>
          <a:off x="12985029" y="9916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497802</xdr:colOff>
      <xdr:row>7</xdr:row>
      <xdr:rowOff>156223</xdr:rowOff>
    </xdr:from>
    <xdr:to>
      <xdr:col>6</xdr:col>
      <xdr:colOff>534644</xdr:colOff>
      <xdr:row>7</xdr:row>
      <xdr:rowOff>156503</xdr:rowOff>
    </xdr:to>
    <xdr:cxnSp macro="">
      <xdr:nvCxnSpPr>
        <xdr:cNvPr id="2" name="Straight Connector 42">
          <a:extLst>
            <a:ext uri="{FF2B5EF4-FFF2-40B4-BE49-F238E27FC236}">
              <a16:creationId xmlns:a16="http://schemas.microsoft.com/office/drawing/2014/main" id="{A0845804-77FE-AF40-8060-C3A9559E1694}"/>
            </a:ext>
          </a:extLst>
        </xdr:cNvPr>
        <xdr:cNvCxnSpPr/>
      </xdr:nvCxnSpPr>
      <xdr:spPr>
        <a:xfrm>
          <a:off x="2975762" y="1356884"/>
          <a:ext cx="978393"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86273</xdr:rowOff>
    </xdr:from>
    <xdr:to>
      <xdr:col>17</xdr:col>
      <xdr:colOff>822651</xdr:colOff>
      <xdr:row>8</xdr:row>
      <xdr:rowOff>38330</xdr:rowOff>
    </xdr:to>
    <xdr:pic>
      <xdr:nvPicPr>
        <xdr:cNvPr id="22" name="Image 1">
          <a:extLst>
            <a:ext uri="{FF2B5EF4-FFF2-40B4-BE49-F238E27FC236}">
              <a16:creationId xmlns:a16="http://schemas.microsoft.com/office/drawing/2014/main" id="{CBBA5909-5460-41CB-B7AA-118FC5AF48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60548"/>
          <a:ext cx="17755984" cy="476623"/>
        </a:xfrm>
        <a:prstGeom prst="rect">
          <a:avLst/>
        </a:prstGeom>
      </xdr:spPr>
    </xdr:pic>
    <xdr:clientData/>
  </xdr:twoCellAnchor>
  <xdr:twoCellAnchor editAs="oneCell">
    <xdr:from>
      <xdr:col>0</xdr:col>
      <xdr:colOff>212724</xdr:colOff>
      <xdr:row>1</xdr:row>
      <xdr:rowOff>123825</xdr:rowOff>
    </xdr:from>
    <xdr:to>
      <xdr:col>3</xdr:col>
      <xdr:colOff>316754</xdr:colOff>
      <xdr:row>4</xdr:row>
      <xdr:rowOff>102787</xdr:rowOff>
    </xdr:to>
    <xdr:pic>
      <xdr:nvPicPr>
        <xdr:cNvPr id="59" name="Picture 43">
          <a:extLst>
            <a:ext uri="{FF2B5EF4-FFF2-40B4-BE49-F238E27FC236}">
              <a16:creationId xmlns:a16="http://schemas.microsoft.com/office/drawing/2014/main" id="{FC968568-358E-4FB6-8D04-A57394FB9B3F}"/>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4" y="295275"/>
          <a:ext cx="2613600" cy="507600"/>
        </a:xfrm>
        <a:prstGeom prst="rect">
          <a:avLst/>
        </a:prstGeom>
      </xdr:spPr>
    </xdr:pic>
    <xdr:clientData/>
  </xdr:twoCellAnchor>
  <xdr:twoCellAnchor editAs="oneCell">
    <xdr:from>
      <xdr:col>6</xdr:col>
      <xdr:colOff>2200275</xdr:colOff>
      <xdr:row>10</xdr:row>
      <xdr:rowOff>34925</xdr:rowOff>
    </xdr:from>
    <xdr:to>
      <xdr:col>8</xdr:col>
      <xdr:colOff>239376</xdr:colOff>
      <xdr:row>10</xdr:row>
      <xdr:rowOff>312892</xdr:rowOff>
    </xdr:to>
    <xdr:pic>
      <xdr:nvPicPr>
        <xdr:cNvPr id="3" name="Picture 66">
          <a:hlinkClick xmlns:r="http://schemas.openxmlformats.org/officeDocument/2006/relationships" r:id="rId4"/>
          <a:extLst>
            <a:ext uri="{FF2B5EF4-FFF2-40B4-BE49-F238E27FC236}">
              <a16:creationId xmlns:a16="http://schemas.microsoft.com/office/drawing/2014/main" id="{A42E8E6A-4C09-4869-AC9F-8393984D60D0}"/>
            </a:ext>
          </a:extLst>
        </xdr:cNvPr>
        <xdr:cNvPicPr>
          <a:picLocks noChangeAspect="1"/>
        </xdr:cNvPicPr>
      </xdr:nvPicPr>
      <xdr:blipFill>
        <a:blip xmlns:r="http://schemas.openxmlformats.org/officeDocument/2006/relationships" r:embed="rId5"/>
        <a:stretch>
          <a:fillRect/>
        </a:stretch>
      </xdr:blipFill>
      <xdr:spPr>
        <a:xfrm>
          <a:off x="5616575" y="1812925"/>
          <a:ext cx="1620501" cy="284317"/>
        </a:xfrm>
        <a:prstGeom prst="rect">
          <a:avLst/>
        </a:prstGeom>
      </xdr:spPr>
    </xdr:pic>
    <xdr:clientData/>
  </xdr:twoCellAnchor>
  <xdr:twoCellAnchor editAs="oneCell">
    <xdr:from>
      <xdr:col>2</xdr:col>
      <xdr:colOff>431801</xdr:colOff>
      <xdr:row>71</xdr:row>
      <xdr:rowOff>171450</xdr:rowOff>
    </xdr:from>
    <xdr:to>
      <xdr:col>2</xdr:col>
      <xdr:colOff>1055688</xdr:colOff>
      <xdr:row>71</xdr:row>
      <xdr:rowOff>581024</xdr:rowOff>
    </xdr:to>
    <xdr:grpSp>
      <xdr:nvGrpSpPr>
        <xdr:cNvPr id="2" name="Leaves" descr="{&quot;Key&quot;:&quot;POWER_USER_SHAPE_ICON&quot;,&quot;Value&quot;:&quot;POWER_USER_SHAPE_ICON_STYLE_1&quot;}">
          <a:extLst>
            <a:ext uri="{FF2B5EF4-FFF2-40B4-BE49-F238E27FC236}">
              <a16:creationId xmlns:a16="http://schemas.microsoft.com/office/drawing/2014/main" id="{FA34B032-B7E3-5E46-A5D5-108F69E50C9F}"/>
            </a:ext>
          </a:extLst>
        </xdr:cNvPr>
        <xdr:cNvGrpSpPr>
          <a:grpSpLocks noChangeAspect="1"/>
        </xdr:cNvGrpSpPr>
      </xdr:nvGrpSpPr>
      <xdr:grpSpPr>
        <a:xfrm>
          <a:off x="1800226" y="18640425"/>
          <a:ext cx="630237" cy="412749"/>
          <a:chOff x="5876925" y="2168525"/>
          <a:chExt cx="619125" cy="428626"/>
        </a:xfrm>
        <a:solidFill>
          <a:schemeClr val="accent1"/>
        </a:solidFill>
      </xdr:grpSpPr>
      <xdr:sp macro="" textlink="">
        <xdr:nvSpPr>
          <xdr:cNvPr id="4" name="Freeform 286">
            <a:extLst>
              <a:ext uri="{FF2B5EF4-FFF2-40B4-BE49-F238E27FC236}">
                <a16:creationId xmlns:a16="http://schemas.microsoft.com/office/drawing/2014/main" id="{79497469-FD9C-4602-AD83-D683B7CA4B16}"/>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 name="Freeform 287">
            <a:extLst>
              <a:ext uri="{FF2B5EF4-FFF2-40B4-BE49-F238E27FC236}">
                <a16:creationId xmlns:a16="http://schemas.microsoft.com/office/drawing/2014/main" id="{9F39F857-791F-51C9-8DE9-C5387A6E7986}"/>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 name="Freeform 288">
            <a:extLst>
              <a:ext uri="{FF2B5EF4-FFF2-40B4-BE49-F238E27FC236}">
                <a16:creationId xmlns:a16="http://schemas.microsoft.com/office/drawing/2014/main" id="{5CFDBED9-1E22-2FC0-62B4-35DDC3EAF4AE}"/>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7" name="Freeform 289">
            <a:extLst>
              <a:ext uri="{FF2B5EF4-FFF2-40B4-BE49-F238E27FC236}">
                <a16:creationId xmlns:a16="http://schemas.microsoft.com/office/drawing/2014/main" id="{B628C553-20A8-BCAE-51DC-63A220522861}"/>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 name="Freeform 290">
            <a:extLst>
              <a:ext uri="{FF2B5EF4-FFF2-40B4-BE49-F238E27FC236}">
                <a16:creationId xmlns:a16="http://schemas.microsoft.com/office/drawing/2014/main" id="{F0C47422-F10A-3EFD-1B92-532DD91D1829}"/>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 name="Freeform 291">
            <a:extLst>
              <a:ext uri="{FF2B5EF4-FFF2-40B4-BE49-F238E27FC236}">
                <a16:creationId xmlns:a16="http://schemas.microsoft.com/office/drawing/2014/main" id="{E6ACC8B2-F9C5-6626-A406-90B8F4701AD9}"/>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 name="Freeform 292">
            <a:extLst>
              <a:ext uri="{FF2B5EF4-FFF2-40B4-BE49-F238E27FC236}">
                <a16:creationId xmlns:a16="http://schemas.microsoft.com/office/drawing/2014/main" id="{45876C5A-D69A-E7B5-F54F-53D4E0C3228D}"/>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1" name="Freeform 293">
            <a:extLst>
              <a:ext uri="{FF2B5EF4-FFF2-40B4-BE49-F238E27FC236}">
                <a16:creationId xmlns:a16="http://schemas.microsoft.com/office/drawing/2014/main" id="{CC76D374-E848-8394-6611-22C2609D09B4}"/>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 name="Freeform 294">
            <a:extLst>
              <a:ext uri="{FF2B5EF4-FFF2-40B4-BE49-F238E27FC236}">
                <a16:creationId xmlns:a16="http://schemas.microsoft.com/office/drawing/2014/main" id="{607E7EB0-A15B-D2D2-44E1-3E597C000230}"/>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 name="Freeform 295">
            <a:extLst>
              <a:ext uri="{FF2B5EF4-FFF2-40B4-BE49-F238E27FC236}">
                <a16:creationId xmlns:a16="http://schemas.microsoft.com/office/drawing/2014/main" id="{A1B10D4C-71CD-0B8A-8530-A2D15D52FFF6}"/>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 name="Freeform 296">
            <a:extLst>
              <a:ext uri="{FF2B5EF4-FFF2-40B4-BE49-F238E27FC236}">
                <a16:creationId xmlns:a16="http://schemas.microsoft.com/office/drawing/2014/main" id="{E850D39A-0513-9DBC-DE74-7DF66C3B6524}"/>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5" name="Freeform 297">
            <a:extLst>
              <a:ext uri="{FF2B5EF4-FFF2-40B4-BE49-F238E27FC236}">
                <a16:creationId xmlns:a16="http://schemas.microsoft.com/office/drawing/2014/main" id="{25073C54-2875-596C-DA53-EB9FB1B514F9}"/>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6" name="Freeform 298">
            <a:extLst>
              <a:ext uri="{FF2B5EF4-FFF2-40B4-BE49-F238E27FC236}">
                <a16:creationId xmlns:a16="http://schemas.microsoft.com/office/drawing/2014/main" id="{3DA69A19-0407-CB17-797C-098D5064A5FF}"/>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7" name="Freeform 299">
            <a:extLst>
              <a:ext uri="{FF2B5EF4-FFF2-40B4-BE49-F238E27FC236}">
                <a16:creationId xmlns:a16="http://schemas.microsoft.com/office/drawing/2014/main" id="{29167F9C-C993-407C-7485-37063A3EB8A1}"/>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8" name="Freeform 300">
            <a:extLst>
              <a:ext uri="{FF2B5EF4-FFF2-40B4-BE49-F238E27FC236}">
                <a16:creationId xmlns:a16="http://schemas.microsoft.com/office/drawing/2014/main" id="{8AD3C150-7559-DD4B-2519-362FC4313C6C}"/>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 name="Freeform 301">
            <a:extLst>
              <a:ext uri="{FF2B5EF4-FFF2-40B4-BE49-F238E27FC236}">
                <a16:creationId xmlns:a16="http://schemas.microsoft.com/office/drawing/2014/main" id="{7291B7E8-A2C9-A976-99E2-E4A1A268981F}"/>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0" name="Freeform 302">
            <a:extLst>
              <a:ext uri="{FF2B5EF4-FFF2-40B4-BE49-F238E27FC236}">
                <a16:creationId xmlns:a16="http://schemas.microsoft.com/office/drawing/2014/main" id="{E7B55682-2910-B21B-D163-3223549D75A1}"/>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1" name="Freeform 303">
            <a:extLst>
              <a:ext uri="{FF2B5EF4-FFF2-40B4-BE49-F238E27FC236}">
                <a16:creationId xmlns:a16="http://schemas.microsoft.com/office/drawing/2014/main" id="{0714DC1A-AC48-74BD-4EAD-DBD112CB101A}"/>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8</xdr:col>
      <xdr:colOff>355601</xdr:colOff>
      <xdr:row>71</xdr:row>
      <xdr:rowOff>146050</xdr:rowOff>
    </xdr:from>
    <xdr:to>
      <xdr:col>8</xdr:col>
      <xdr:colOff>971283</xdr:colOff>
      <xdr:row>71</xdr:row>
      <xdr:rowOff>554036</xdr:rowOff>
    </xdr:to>
    <xdr:grpSp>
      <xdr:nvGrpSpPr>
        <xdr:cNvPr id="32" name="Leaves" descr="{&quot;Key&quot;:&quot;POWER_USER_SHAPE_ICON&quot;,&quot;Value&quot;:&quot;POWER_USER_SHAPE_ICON_STYLE_1&quot;}">
          <a:extLst>
            <a:ext uri="{FF2B5EF4-FFF2-40B4-BE49-F238E27FC236}">
              <a16:creationId xmlns:a16="http://schemas.microsoft.com/office/drawing/2014/main" id="{FF0927A1-3102-E14D-B524-37A4C278CD8E}"/>
            </a:ext>
          </a:extLst>
        </xdr:cNvPr>
        <xdr:cNvGrpSpPr>
          <a:grpSpLocks noChangeAspect="1"/>
        </xdr:cNvGrpSpPr>
      </xdr:nvGrpSpPr>
      <xdr:grpSpPr>
        <a:xfrm>
          <a:off x="7353301" y="18611850"/>
          <a:ext cx="618857" cy="411161"/>
          <a:chOff x="5876925" y="2168525"/>
          <a:chExt cx="619125" cy="428626"/>
        </a:xfrm>
        <a:solidFill>
          <a:schemeClr val="accent1"/>
        </a:solidFill>
      </xdr:grpSpPr>
      <xdr:sp macro="" textlink="">
        <xdr:nvSpPr>
          <xdr:cNvPr id="33" name="Freeform 286">
            <a:extLst>
              <a:ext uri="{FF2B5EF4-FFF2-40B4-BE49-F238E27FC236}">
                <a16:creationId xmlns:a16="http://schemas.microsoft.com/office/drawing/2014/main" id="{FACFBFC1-D17C-8A22-9860-A6202DBE63B8}"/>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4" name="Freeform 287">
            <a:extLst>
              <a:ext uri="{FF2B5EF4-FFF2-40B4-BE49-F238E27FC236}">
                <a16:creationId xmlns:a16="http://schemas.microsoft.com/office/drawing/2014/main" id="{A56A57B9-BAA5-7947-C043-45797BB0D9FA}"/>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5" name="Freeform 288">
            <a:extLst>
              <a:ext uri="{FF2B5EF4-FFF2-40B4-BE49-F238E27FC236}">
                <a16:creationId xmlns:a16="http://schemas.microsoft.com/office/drawing/2014/main" id="{A5A40408-FAEB-C314-7A39-92C8B562E965}"/>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6" name="Freeform 289">
            <a:extLst>
              <a:ext uri="{FF2B5EF4-FFF2-40B4-BE49-F238E27FC236}">
                <a16:creationId xmlns:a16="http://schemas.microsoft.com/office/drawing/2014/main" id="{613592A6-F7C0-0F38-E195-C4B117B87B6F}"/>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7" name="Freeform 290">
            <a:extLst>
              <a:ext uri="{FF2B5EF4-FFF2-40B4-BE49-F238E27FC236}">
                <a16:creationId xmlns:a16="http://schemas.microsoft.com/office/drawing/2014/main" id="{40795665-0CB2-FA53-1E08-E77C5E97799C}"/>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8" name="Freeform 291">
            <a:extLst>
              <a:ext uri="{FF2B5EF4-FFF2-40B4-BE49-F238E27FC236}">
                <a16:creationId xmlns:a16="http://schemas.microsoft.com/office/drawing/2014/main" id="{5B099E82-DAD0-3F24-F92B-01825DF02AB8}"/>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9" name="Freeform 292">
            <a:extLst>
              <a:ext uri="{FF2B5EF4-FFF2-40B4-BE49-F238E27FC236}">
                <a16:creationId xmlns:a16="http://schemas.microsoft.com/office/drawing/2014/main" id="{A60836B5-E1A1-93E0-2233-0590D10A8A0D}"/>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0" name="Freeform 293">
            <a:extLst>
              <a:ext uri="{FF2B5EF4-FFF2-40B4-BE49-F238E27FC236}">
                <a16:creationId xmlns:a16="http://schemas.microsoft.com/office/drawing/2014/main" id="{23627050-4052-1E34-4A0A-863D6957A6DF}"/>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1" name="Freeform 294">
            <a:extLst>
              <a:ext uri="{FF2B5EF4-FFF2-40B4-BE49-F238E27FC236}">
                <a16:creationId xmlns:a16="http://schemas.microsoft.com/office/drawing/2014/main" id="{B32774B9-8ADD-2A10-856E-B348A40D3096}"/>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2" name="Freeform 295">
            <a:extLst>
              <a:ext uri="{FF2B5EF4-FFF2-40B4-BE49-F238E27FC236}">
                <a16:creationId xmlns:a16="http://schemas.microsoft.com/office/drawing/2014/main" id="{F7AEC9D4-A7CA-BA3B-487E-6D465F64C2FC}"/>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3" name="Freeform 296">
            <a:extLst>
              <a:ext uri="{FF2B5EF4-FFF2-40B4-BE49-F238E27FC236}">
                <a16:creationId xmlns:a16="http://schemas.microsoft.com/office/drawing/2014/main" id="{F2AA7813-6616-2B47-235E-0142E3438AD3}"/>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5" name="Freeform 297">
            <a:extLst>
              <a:ext uri="{FF2B5EF4-FFF2-40B4-BE49-F238E27FC236}">
                <a16:creationId xmlns:a16="http://schemas.microsoft.com/office/drawing/2014/main" id="{95C6FB0D-24BD-F263-CDBC-7F0717A206FD}"/>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 name="Freeform 298">
            <a:extLst>
              <a:ext uri="{FF2B5EF4-FFF2-40B4-BE49-F238E27FC236}">
                <a16:creationId xmlns:a16="http://schemas.microsoft.com/office/drawing/2014/main" id="{1FD784AF-E071-1C03-1C65-19E1F5F0786D}"/>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 name="Freeform 299">
            <a:extLst>
              <a:ext uri="{FF2B5EF4-FFF2-40B4-BE49-F238E27FC236}">
                <a16:creationId xmlns:a16="http://schemas.microsoft.com/office/drawing/2014/main" id="{A9DEB2E1-050B-8C2E-6868-852D5E1769C3}"/>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 name="Freeform 300">
            <a:extLst>
              <a:ext uri="{FF2B5EF4-FFF2-40B4-BE49-F238E27FC236}">
                <a16:creationId xmlns:a16="http://schemas.microsoft.com/office/drawing/2014/main" id="{04A9174C-5171-C5C9-2242-E130CDFEA2AF}"/>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 name="Freeform 301">
            <a:extLst>
              <a:ext uri="{FF2B5EF4-FFF2-40B4-BE49-F238E27FC236}">
                <a16:creationId xmlns:a16="http://schemas.microsoft.com/office/drawing/2014/main" id="{4EA81527-DCB1-1F7E-7279-ECA592DDB18A}"/>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0" name="Freeform 302">
            <a:extLst>
              <a:ext uri="{FF2B5EF4-FFF2-40B4-BE49-F238E27FC236}">
                <a16:creationId xmlns:a16="http://schemas.microsoft.com/office/drawing/2014/main" id="{6888ACA6-AAA3-A8B8-A76A-77B1A6331E97}"/>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 name="Freeform 303">
            <a:extLst>
              <a:ext uri="{FF2B5EF4-FFF2-40B4-BE49-F238E27FC236}">
                <a16:creationId xmlns:a16="http://schemas.microsoft.com/office/drawing/2014/main" id="{001E4822-FE10-9768-FF3E-E91F55F90742}"/>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2</xdr:col>
      <xdr:colOff>431800</xdr:colOff>
      <xdr:row>73</xdr:row>
      <xdr:rowOff>152400</xdr:rowOff>
    </xdr:from>
    <xdr:to>
      <xdr:col>2</xdr:col>
      <xdr:colOff>1074080</xdr:colOff>
      <xdr:row>74</xdr:row>
      <xdr:rowOff>2816</xdr:rowOff>
    </xdr:to>
    <xdr:pic>
      <xdr:nvPicPr>
        <xdr:cNvPr id="54" name="Image 53">
          <a:extLst>
            <a:ext uri="{FF2B5EF4-FFF2-40B4-BE49-F238E27FC236}">
              <a16:creationId xmlns:a16="http://schemas.microsoft.com/office/drawing/2014/main" id="{B9C15E97-8666-4A33-8CAF-3B0B1ECA481D}"/>
            </a:ext>
          </a:extLst>
        </xdr:cNvPr>
        <xdr:cNvPicPr>
          <a:picLocks noChangeAspect="1"/>
        </xdr:cNvPicPr>
      </xdr:nvPicPr>
      <xdr:blipFill>
        <a:blip xmlns:r="http://schemas.openxmlformats.org/officeDocument/2006/relationships" r:embed="rId6">
          <a:duotone>
            <a:schemeClr val="accent5">
              <a:shade val="45000"/>
              <a:satMod val="135000"/>
            </a:schemeClr>
            <a:prstClr val="white"/>
          </a:duotone>
          <a:extLst>
            <a:ext uri="{BEBA8EAE-BF5A-486C-A8C5-ECC9F3942E4B}">
              <a14:imgProps xmlns:a14="http://schemas.microsoft.com/office/drawing/2010/main">
                <a14:imgLayer r:embed="rId7">
                  <a14:imgEffect>
                    <a14:colorTemperature colorTemp="4700"/>
                  </a14:imgEffect>
                </a14:imgLayer>
              </a14:imgProps>
            </a:ext>
          </a:extLst>
        </a:blip>
        <a:stretch>
          <a:fillRect/>
        </a:stretch>
      </xdr:blipFill>
      <xdr:spPr>
        <a:xfrm>
          <a:off x="1828800" y="14090650"/>
          <a:ext cx="637518" cy="482600"/>
        </a:xfrm>
        <a:prstGeom prst="rect">
          <a:avLst/>
        </a:prstGeom>
      </xdr:spPr>
    </xdr:pic>
    <xdr:clientData/>
  </xdr:twoCellAnchor>
  <xdr:twoCellAnchor>
    <xdr:from>
      <xdr:col>0</xdr:col>
      <xdr:colOff>63500</xdr:colOff>
      <xdr:row>5</xdr:row>
      <xdr:rowOff>134697</xdr:rowOff>
    </xdr:from>
    <xdr:to>
      <xdr:col>1</xdr:col>
      <xdr:colOff>771058</xdr:colOff>
      <xdr:row>7</xdr:row>
      <xdr:rowOff>155495</xdr:rowOff>
    </xdr:to>
    <xdr:sp macro="" textlink="">
      <xdr:nvSpPr>
        <xdr:cNvPr id="81" name="Introduction">
          <a:hlinkClick xmlns:r="http://schemas.openxmlformats.org/officeDocument/2006/relationships" r:id="rId8"/>
          <a:extLst>
            <a:ext uri="{FF2B5EF4-FFF2-40B4-BE49-F238E27FC236}">
              <a16:creationId xmlns:a16="http://schemas.microsoft.com/office/drawing/2014/main" id="{9F98BCE1-7A53-4215-85C7-70B19EF86641}"/>
            </a:ext>
          </a:extLst>
        </xdr:cNvPr>
        <xdr:cNvSpPr/>
      </xdr:nvSpPr>
      <xdr:spPr>
        <a:xfrm>
          <a:off x="63500" y="1000606"/>
          <a:ext cx="899982" cy="3671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128283</xdr:rowOff>
    </xdr:from>
    <xdr:to>
      <xdr:col>2</xdr:col>
      <xdr:colOff>556010</xdr:colOff>
      <xdr:row>7</xdr:row>
      <xdr:rowOff>145990</xdr:rowOff>
    </xdr:to>
    <xdr:sp macro="" textlink="">
      <xdr:nvSpPr>
        <xdr:cNvPr id="82" name="Rectangle 81">
          <a:hlinkClick xmlns:r="http://schemas.openxmlformats.org/officeDocument/2006/relationships" r:id="rId9"/>
          <a:extLst>
            <a:ext uri="{FF2B5EF4-FFF2-40B4-BE49-F238E27FC236}">
              <a16:creationId xmlns:a16="http://schemas.microsoft.com/office/drawing/2014/main" id="{2761B6AE-53BC-C649-8A51-BE94F829EDCC}"/>
            </a:ext>
          </a:extLst>
        </xdr:cNvPr>
        <xdr:cNvSpPr/>
      </xdr:nvSpPr>
      <xdr:spPr>
        <a:xfrm>
          <a:off x="1056618" y="994192"/>
          <a:ext cx="872018" cy="364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580736</xdr:colOff>
      <xdr:row>5</xdr:row>
      <xdr:rowOff>141111</xdr:rowOff>
    </xdr:from>
    <xdr:to>
      <xdr:col>6</xdr:col>
      <xdr:colOff>451474</xdr:colOff>
      <xdr:row>7</xdr:row>
      <xdr:rowOff>157855</xdr:rowOff>
    </xdr:to>
    <xdr:sp macro="" textlink="">
      <xdr:nvSpPr>
        <xdr:cNvPr id="83" name="Rectangle 82">
          <a:hlinkClick xmlns:r="http://schemas.openxmlformats.org/officeDocument/2006/relationships" r:id="rId10"/>
          <a:extLst>
            <a:ext uri="{FF2B5EF4-FFF2-40B4-BE49-F238E27FC236}">
              <a16:creationId xmlns:a16="http://schemas.microsoft.com/office/drawing/2014/main" id="{5F5316AE-790A-3B43-9F26-0638F0ED2A04}"/>
            </a:ext>
          </a:extLst>
        </xdr:cNvPr>
        <xdr:cNvSpPr/>
      </xdr:nvSpPr>
      <xdr:spPr>
        <a:xfrm>
          <a:off x="3056595" y="1007020"/>
          <a:ext cx="813616" cy="363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629143</xdr:colOff>
      <xdr:row>5</xdr:row>
      <xdr:rowOff>109039</xdr:rowOff>
    </xdr:from>
    <xdr:to>
      <xdr:col>6</xdr:col>
      <xdr:colOff>1487971</xdr:colOff>
      <xdr:row>7</xdr:row>
      <xdr:rowOff>150224</xdr:rowOff>
    </xdr:to>
    <xdr:sp macro="" textlink="">
      <xdr:nvSpPr>
        <xdr:cNvPr id="84" name="Rectangle 83">
          <a:hlinkClick xmlns:r="http://schemas.openxmlformats.org/officeDocument/2006/relationships" r:id="rId11"/>
          <a:extLst>
            <a:ext uri="{FF2B5EF4-FFF2-40B4-BE49-F238E27FC236}">
              <a16:creationId xmlns:a16="http://schemas.microsoft.com/office/drawing/2014/main" id="{604F924C-B224-4842-BFA4-87471FA62D2A}"/>
            </a:ext>
          </a:extLst>
        </xdr:cNvPr>
        <xdr:cNvSpPr/>
      </xdr:nvSpPr>
      <xdr:spPr>
        <a:xfrm>
          <a:off x="4047880" y="974948"/>
          <a:ext cx="858828" cy="3875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1668061</xdr:colOff>
      <xdr:row>5</xdr:row>
      <xdr:rowOff>89954</xdr:rowOff>
    </xdr:from>
    <xdr:to>
      <xdr:col>6</xdr:col>
      <xdr:colOff>2431569</xdr:colOff>
      <xdr:row>7</xdr:row>
      <xdr:rowOff>150392</xdr:rowOff>
    </xdr:to>
    <xdr:sp macro="" textlink="">
      <xdr:nvSpPr>
        <xdr:cNvPr id="85" name="Rectangle 84">
          <a:hlinkClick xmlns:r="http://schemas.openxmlformats.org/officeDocument/2006/relationships" r:id="rId12"/>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2559243</xdr:colOff>
      <xdr:row>5</xdr:row>
      <xdr:rowOff>64554</xdr:rowOff>
    </xdr:from>
    <xdr:to>
      <xdr:col>7</xdr:col>
      <xdr:colOff>808321</xdr:colOff>
      <xdr:row>8</xdr:row>
      <xdr:rowOff>0</xdr:rowOff>
    </xdr:to>
    <xdr:sp macro="" textlink="">
      <xdr:nvSpPr>
        <xdr:cNvPr id="86" name="Rectangle 85">
          <a:hlinkClick xmlns:r="http://schemas.openxmlformats.org/officeDocument/2006/relationships" r:id="rId13"/>
          <a:extLst>
            <a:ext uri="{FF2B5EF4-FFF2-40B4-BE49-F238E27FC236}">
              <a16:creationId xmlns:a16="http://schemas.microsoft.com/office/drawing/2014/main" id="{1E06F8E2-4343-C746-856A-4F1BA437297E}"/>
            </a:ext>
          </a:extLst>
        </xdr:cNvPr>
        <xdr:cNvSpPr/>
      </xdr:nvSpPr>
      <xdr:spPr>
        <a:xfrm>
          <a:off x="5977980" y="930463"/>
          <a:ext cx="891705" cy="454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930742</xdr:colOff>
      <xdr:row>5</xdr:row>
      <xdr:rowOff>77254</xdr:rowOff>
    </xdr:from>
    <xdr:to>
      <xdr:col>8</xdr:col>
      <xdr:colOff>861691</xdr:colOff>
      <xdr:row>7</xdr:row>
      <xdr:rowOff>157354</xdr:rowOff>
    </xdr:to>
    <xdr:sp macro="" textlink="">
      <xdr:nvSpPr>
        <xdr:cNvPr id="87" name="Rectangle 86">
          <a:hlinkClick xmlns:r="http://schemas.openxmlformats.org/officeDocument/2006/relationships" r:id="rId14"/>
          <a:extLst>
            <a:ext uri="{FF2B5EF4-FFF2-40B4-BE49-F238E27FC236}">
              <a16:creationId xmlns:a16="http://schemas.microsoft.com/office/drawing/2014/main" id="{A27E5BA8-4874-0747-BFF8-7F2D5BAD2654}"/>
            </a:ext>
          </a:extLst>
        </xdr:cNvPr>
        <xdr:cNvSpPr/>
      </xdr:nvSpPr>
      <xdr:spPr>
        <a:xfrm>
          <a:off x="69886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606810</xdr:colOff>
      <xdr:row>5</xdr:row>
      <xdr:rowOff>153939</xdr:rowOff>
    </xdr:from>
    <xdr:to>
      <xdr:col>3</xdr:col>
      <xdr:colOff>479810</xdr:colOff>
      <xdr:row>8</xdr:row>
      <xdr:rowOff>0</xdr:rowOff>
    </xdr:to>
    <xdr:sp macro="" textlink="">
      <xdr:nvSpPr>
        <xdr:cNvPr id="88" name="Rectangle 87">
          <a:hlinkClick xmlns:r="http://schemas.openxmlformats.org/officeDocument/2006/relationships" r:id="rId15"/>
          <a:extLst>
            <a:ext uri="{FF2B5EF4-FFF2-40B4-BE49-F238E27FC236}">
              <a16:creationId xmlns:a16="http://schemas.microsoft.com/office/drawing/2014/main" id="{4BF887BB-2A7B-3842-BC32-E2568FAA2ED5}"/>
            </a:ext>
          </a:extLst>
        </xdr:cNvPr>
        <xdr:cNvSpPr/>
      </xdr:nvSpPr>
      <xdr:spPr>
        <a:xfrm>
          <a:off x="1979436" y="1019848"/>
          <a:ext cx="976233" cy="3656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963291</xdr:colOff>
      <xdr:row>5</xdr:row>
      <xdr:rowOff>102654</xdr:rowOff>
    </xdr:from>
    <xdr:to>
      <xdr:col>9</xdr:col>
      <xdr:colOff>734544</xdr:colOff>
      <xdr:row>7</xdr:row>
      <xdr:rowOff>162924</xdr:rowOff>
    </xdr:to>
    <xdr:sp macro="" textlink="">
      <xdr:nvSpPr>
        <xdr:cNvPr id="89" name="Rectangle 88">
          <a:hlinkClick xmlns:r="http://schemas.openxmlformats.org/officeDocument/2006/relationships" r:id="rId16"/>
          <a:extLst>
            <a:ext uri="{FF2B5EF4-FFF2-40B4-BE49-F238E27FC236}">
              <a16:creationId xmlns:a16="http://schemas.microsoft.com/office/drawing/2014/main" id="{8CC282B9-B94C-0049-BCD7-7D9087604C5C}"/>
            </a:ext>
          </a:extLst>
        </xdr:cNvPr>
        <xdr:cNvSpPr/>
      </xdr:nvSpPr>
      <xdr:spPr>
        <a:xfrm>
          <a:off x="79609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821010</xdr:colOff>
      <xdr:row>5</xdr:row>
      <xdr:rowOff>76971</xdr:rowOff>
    </xdr:from>
    <xdr:to>
      <xdr:col>10</xdr:col>
      <xdr:colOff>660657</xdr:colOff>
      <xdr:row>7</xdr:row>
      <xdr:rowOff>153939</xdr:rowOff>
    </xdr:to>
    <xdr:sp macro="" textlink="">
      <xdr:nvSpPr>
        <xdr:cNvPr id="90" name="Rectangle 89">
          <a:hlinkClick xmlns:r="http://schemas.openxmlformats.org/officeDocument/2006/relationships" r:id="rId17"/>
          <a:extLst>
            <a:ext uri="{FF2B5EF4-FFF2-40B4-BE49-F238E27FC236}">
              <a16:creationId xmlns:a16="http://schemas.microsoft.com/office/drawing/2014/main" id="{5CB99836-74AA-D446-97DD-B806B847CF45}"/>
            </a:ext>
          </a:extLst>
        </xdr:cNvPr>
        <xdr:cNvSpPr/>
      </xdr:nvSpPr>
      <xdr:spPr>
        <a:xfrm>
          <a:off x="8928485" y="942880"/>
          <a:ext cx="942879" cy="423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699141</xdr:colOff>
      <xdr:row>5</xdr:row>
      <xdr:rowOff>89798</xdr:rowOff>
    </xdr:from>
    <xdr:to>
      <xdr:col>11</xdr:col>
      <xdr:colOff>696004</xdr:colOff>
      <xdr:row>7</xdr:row>
      <xdr:rowOff>171056</xdr:rowOff>
    </xdr:to>
    <xdr:sp macro="" textlink="">
      <xdr:nvSpPr>
        <xdr:cNvPr id="91" name="Rectangle 90">
          <a:hlinkClick xmlns:r="http://schemas.openxmlformats.org/officeDocument/2006/relationships" r:id="rId18"/>
          <a:extLst>
            <a:ext uri="{FF2B5EF4-FFF2-40B4-BE49-F238E27FC236}">
              <a16:creationId xmlns:a16="http://schemas.microsoft.com/office/drawing/2014/main" id="{E153A9A4-508D-5347-8561-FD6B38224A2F}"/>
            </a:ext>
          </a:extLst>
        </xdr:cNvPr>
        <xdr:cNvSpPr/>
      </xdr:nvSpPr>
      <xdr:spPr>
        <a:xfrm>
          <a:off x="9909848" y="955707"/>
          <a:ext cx="1100095" cy="42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729676</xdr:colOff>
      <xdr:row>5</xdr:row>
      <xdr:rowOff>102655</xdr:rowOff>
    </xdr:from>
    <xdr:to>
      <xdr:col>13</xdr:col>
      <xdr:colOff>397677</xdr:colOff>
      <xdr:row>7</xdr:row>
      <xdr:rowOff>158691</xdr:rowOff>
    </xdr:to>
    <xdr:sp macro="" textlink="">
      <xdr:nvSpPr>
        <xdr:cNvPr id="92" name="Rectangle 91">
          <a:hlinkClick xmlns:r="http://schemas.openxmlformats.org/officeDocument/2006/relationships" r:id="rId19"/>
          <a:extLst>
            <a:ext uri="{FF2B5EF4-FFF2-40B4-BE49-F238E27FC236}">
              <a16:creationId xmlns:a16="http://schemas.microsoft.com/office/drawing/2014/main" id="{BF4C965F-24C2-9A4A-8300-E2B73F595967}"/>
            </a:ext>
          </a:extLst>
        </xdr:cNvPr>
        <xdr:cNvSpPr/>
      </xdr:nvSpPr>
      <xdr:spPr>
        <a:xfrm>
          <a:off x="12146848" y="968564"/>
          <a:ext cx="771233" cy="40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314564</xdr:colOff>
      <xdr:row>5</xdr:row>
      <xdr:rowOff>102654</xdr:rowOff>
    </xdr:from>
    <xdr:to>
      <xdr:col>15</xdr:col>
      <xdr:colOff>57817</xdr:colOff>
      <xdr:row>7</xdr:row>
      <xdr:rowOff>149389</xdr:rowOff>
    </xdr:to>
    <xdr:sp macro="" textlink="">
      <xdr:nvSpPr>
        <xdr:cNvPr id="93" name="Rectangle 92">
          <a:hlinkClick xmlns:r="http://schemas.openxmlformats.org/officeDocument/2006/relationships" r:id="rId20"/>
          <a:extLst>
            <a:ext uri="{FF2B5EF4-FFF2-40B4-BE49-F238E27FC236}">
              <a16:creationId xmlns:a16="http://schemas.microsoft.com/office/drawing/2014/main" id="{4034C2E7-97E2-F146-88FA-891729614603}"/>
            </a:ext>
          </a:extLst>
        </xdr:cNvPr>
        <xdr:cNvSpPr/>
      </xdr:nvSpPr>
      <xdr:spPr>
        <a:xfrm>
          <a:off x="139416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162017</xdr:colOff>
      <xdr:row>5</xdr:row>
      <xdr:rowOff>102654</xdr:rowOff>
    </xdr:from>
    <xdr:to>
      <xdr:col>15</xdr:col>
      <xdr:colOff>1009857</xdr:colOff>
      <xdr:row>7</xdr:row>
      <xdr:rowOff>158690</xdr:rowOff>
    </xdr:to>
    <xdr:sp macro="" textlink="">
      <xdr:nvSpPr>
        <xdr:cNvPr id="94" name="Rectangle 93">
          <a:hlinkClick xmlns:r="http://schemas.openxmlformats.org/officeDocument/2006/relationships" r:id="rId21"/>
          <a:extLst>
            <a:ext uri="{FF2B5EF4-FFF2-40B4-BE49-F238E27FC236}">
              <a16:creationId xmlns:a16="http://schemas.microsoft.com/office/drawing/2014/main" id="{5976D994-13F7-C64E-B466-C9911D197868}"/>
            </a:ext>
          </a:extLst>
        </xdr:cNvPr>
        <xdr:cNvSpPr/>
      </xdr:nvSpPr>
      <xdr:spPr>
        <a:xfrm>
          <a:off x="148940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940167</xdr:colOff>
      <xdr:row>5</xdr:row>
      <xdr:rowOff>128054</xdr:rowOff>
    </xdr:from>
    <xdr:to>
      <xdr:col>17</xdr:col>
      <xdr:colOff>736967</xdr:colOff>
      <xdr:row>7</xdr:row>
      <xdr:rowOff>175624</xdr:rowOff>
    </xdr:to>
    <xdr:sp macro="" textlink="">
      <xdr:nvSpPr>
        <xdr:cNvPr id="95" name="Rectangle 94">
          <a:hlinkClick xmlns:r="http://schemas.openxmlformats.org/officeDocument/2006/relationships" r:id="rId22"/>
          <a:extLst>
            <a:ext uri="{FF2B5EF4-FFF2-40B4-BE49-F238E27FC236}">
              <a16:creationId xmlns:a16="http://schemas.microsoft.com/office/drawing/2014/main" id="{DFC3684C-75CC-184B-99E4-5034C0933C3A}"/>
            </a:ext>
          </a:extLst>
        </xdr:cNvPr>
        <xdr:cNvSpPr/>
      </xdr:nvSpPr>
      <xdr:spPr>
        <a:xfrm>
          <a:off x="16777067" y="1017054"/>
          <a:ext cx="901700"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1096818</xdr:colOff>
      <xdr:row>5</xdr:row>
      <xdr:rowOff>102654</xdr:rowOff>
    </xdr:from>
    <xdr:to>
      <xdr:col>16</xdr:col>
      <xdr:colOff>930051</xdr:colOff>
      <xdr:row>7</xdr:row>
      <xdr:rowOff>158690</xdr:rowOff>
    </xdr:to>
    <xdr:sp macro="" textlink="">
      <xdr:nvSpPr>
        <xdr:cNvPr id="96" name="Rectangle 95">
          <a:hlinkClick xmlns:r="http://schemas.openxmlformats.org/officeDocument/2006/relationships" r:id="rId23"/>
          <a:extLst>
            <a:ext uri="{FF2B5EF4-FFF2-40B4-BE49-F238E27FC236}">
              <a16:creationId xmlns:a16="http://schemas.microsoft.com/office/drawing/2014/main" id="{50CF4877-5275-E64C-8DE1-4A4027E4760B}"/>
            </a:ext>
          </a:extLst>
        </xdr:cNvPr>
        <xdr:cNvSpPr/>
      </xdr:nvSpPr>
      <xdr:spPr>
        <a:xfrm>
          <a:off x="15823687" y="968563"/>
          <a:ext cx="936465" cy="40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769697</xdr:colOff>
      <xdr:row>5</xdr:row>
      <xdr:rowOff>128283</xdr:rowOff>
    </xdr:from>
    <xdr:to>
      <xdr:col>12</xdr:col>
      <xdr:colOff>645057</xdr:colOff>
      <xdr:row>7</xdr:row>
      <xdr:rowOff>162089</xdr:rowOff>
    </xdr:to>
    <xdr:sp macro="" textlink="">
      <xdr:nvSpPr>
        <xdr:cNvPr id="97" name="Rectangle 96">
          <a:hlinkClick xmlns:r="http://schemas.openxmlformats.org/officeDocument/2006/relationships" r:id="rId24"/>
          <a:extLst>
            <a:ext uri="{FF2B5EF4-FFF2-40B4-BE49-F238E27FC236}">
              <a16:creationId xmlns:a16="http://schemas.microsoft.com/office/drawing/2014/main" id="{FF53A986-64B3-FD45-96C4-3A05228F26BD}"/>
            </a:ext>
          </a:extLst>
        </xdr:cNvPr>
        <xdr:cNvSpPr/>
      </xdr:nvSpPr>
      <xdr:spPr>
        <a:xfrm>
          <a:off x="11083636" y="994192"/>
          <a:ext cx="978593" cy="380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416919</xdr:colOff>
      <xdr:row>5</xdr:row>
      <xdr:rowOff>89955</xdr:rowOff>
    </xdr:from>
    <xdr:to>
      <xdr:col>14</xdr:col>
      <xdr:colOff>269394</xdr:colOff>
      <xdr:row>7</xdr:row>
      <xdr:rowOff>145991</xdr:rowOff>
    </xdr:to>
    <xdr:sp macro="" textlink="">
      <xdr:nvSpPr>
        <xdr:cNvPr id="98" name="Rectangle 97">
          <a:hlinkClick xmlns:r="http://schemas.openxmlformats.org/officeDocument/2006/relationships" r:id="rId25"/>
          <a:extLst>
            <a:ext uri="{FF2B5EF4-FFF2-40B4-BE49-F238E27FC236}">
              <a16:creationId xmlns:a16="http://schemas.microsoft.com/office/drawing/2014/main" id="{3D1D677E-0366-1F4E-9A3A-008D9531529F}"/>
            </a:ext>
          </a:extLst>
        </xdr:cNvPr>
        <xdr:cNvSpPr/>
      </xdr:nvSpPr>
      <xdr:spPr>
        <a:xfrm>
          <a:off x="12937323" y="955864"/>
          <a:ext cx="955707" cy="40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577273</xdr:colOff>
      <xdr:row>7</xdr:row>
      <xdr:rowOff>160353</xdr:rowOff>
    </xdr:from>
    <xdr:to>
      <xdr:col>6</xdr:col>
      <xdr:colOff>1603536</xdr:colOff>
      <xdr:row>7</xdr:row>
      <xdr:rowOff>160353</xdr:rowOff>
    </xdr:to>
    <xdr:cxnSp macro="">
      <xdr:nvCxnSpPr>
        <xdr:cNvPr id="99" name="Straight Connector 42">
          <a:extLst>
            <a:ext uri="{FF2B5EF4-FFF2-40B4-BE49-F238E27FC236}">
              <a16:creationId xmlns:a16="http://schemas.microsoft.com/office/drawing/2014/main" id="{A0845804-77FE-AF40-8060-C3A9559E1694}"/>
            </a:ext>
          </a:extLst>
        </xdr:cNvPr>
        <xdr:cNvCxnSpPr/>
      </xdr:nvCxnSpPr>
      <xdr:spPr>
        <a:xfrm>
          <a:off x="3996010" y="1372626"/>
          <a:ext cx="1026263" cy="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xdr:row>
      <xdr:rowOff>86325</xdr:rowOff>
    </xdr:from>
    <xdr:to>
      <xdr:col>17</xdr:col>
      <xdr:colOff>810555</xdr:colOff>
      <xdr:row>8</xdr:row>
      <xdr:rowOff>45877</xdr:rowOff>
    </xdr:to>
    <xdr:pic>
      <xdr:nvPicPr>
        <xdr:cNvPr id="3" name="Image 1">
          <a:extLst>
            <a:ext uri="{FF2B5EF4-FFF2-40B4-BE49-F238E27FC236}">
              <a16:creationId xmlns:a16="http://schemas.microsoft.com/office/drawing/2014/main" id="{DFD22097-4839-4584-95F2-E8FBCBBA54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48111"/>
          <a:ext cx="17755984" cy="476623"/>
        </a:xfrm>
        <a:prstGeom prst="rect">
          <a:avLst/>
        </a:prstGeom>
      </xdr:spPr>
    </xdr:pic>
    <xdr:clientData/>
  </xdr:twoCellAnchor>
  <xdr:oneCellAnchor>
    <xdr:from>
      <xdr:col>0</xdr:col>
      <xdr:colOff>212725</xdr:colOff>
      <xdr:row>1</xdr:row>
      <xdr:rowOff>133350</xdr:rowOff>
    </xdr:from>
    <xdr:ext cx="2613600" cy="507600"/>
    <xdr:pic>
      <xdr:nvPicPr>
        <xdr:cNvPr id="16" name="Picture 2">
          <a:extLst>
            <a:ext uri="{FF2B5EF4-FFF2-40B4-BE49-F238E27FC236}">
              <a16:creationId xmlns:a16="http://schemas.microsoft.com/office/drawing/2014/main" id="{AD508539-DBB4-4DA1-BD34-A2249B56C759}"/>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5" y="307975"/>
          <a:ext cx="2613600" cy="507600"/>
        </a:xfrm>
        <a:prstGeom prst="rect">
          <a:avLst/>
        </a:prstGeom>
      </xdr:spPr>
    </xdr:pic>
    <xdr:clientData/>
  </xdr:oneCellAnchor>
  <xdr:oneCellAnchor>
    <xdr:from>
      <xdr:col>3</xdr:col>
      <xdr:colOff>219076</xdr:colOff>
      <xdr:row>315</xdr:row>
      <xdr:rowOff>104775</xdr:rowOff>
    </xdr:from>
    <xdr:ext cx="681608" cy="542925"/>
    <xdr:grpSp>
      <xdr:nvGrpSpPr>
        <xdr:cNvPr id="938" name="Bribe" descr="{&quot;Key&quot;:&quot;POWER_USER_SHAPE_ICON&quot;,&quot;Value&quot;:&quot;POWER_USER_SHAPE_ICON_STYLE_1&quot;}">
          <a:extLst>
            <a:ext uri="{FF2B5EF4-FFF2-40B4-BE49-F238E27FC236}">
              <a16:creationId xmlns:a16="http://schemas.microsoft.com/office/drawing/2014/main" id="{C39A6376-9BEA-1141-A327-5C6318B05D99}"/>
            </a:ext>
          </a:extLst>
        </xdr:cNvPr>
        <xdr:cNvGrpSpPr>
          <a:grpSpLocks noChangeAspect="1"/>
        </xdr:cNvGrpSpPr>
      </xdr:nvGrpSpPr>
      <xdr:grpSpPr>
        <a:xfrm>
          <a:off x="2692401" y="84474050"/>
          <a:ext cx="681608" cy="542925"/>
          <a:chOff x="6646864" y="2547938"/>
          <a:chExt cx="366713" cy="292100"/>
        </a:xfrm>
        <a:solidFill>
          <a:schemeClr val="accent1"/>
        </a:solidFill>
      </xdr:grpSpPr>
      <xdr:sp macro="" textlink="">
        <xdr:nvSpPr>
          <xdr:cNvPr id="939" name="Freeform 460">
            <a:extLst>
              <a:ext uri="{FF2B5EF4-FFF2-40B4-BE49-F238E27FC236}">
                <a16:creationId xmlns:a16="http://schemas.microsoft.com/office/drawing/2014/main" id="{6285D4C8-E26D-25A0-BED4-E61327C9D969}"/>
              </a:ext>
            </a:extLst>
          </xdr:cNvPr>
          <xdr:cNvSpPr>
            <a:spLocks noEditPoints="1"/>
          </xdr:cNvSpPr>
        </xdr:nvSpPr>
        <xdr:spPr bwMode="auto">
          <a:xfrm>
            <a:off x="6646864" y="2597150"/>
            <a:ext cx="366713" cy="242888"/>
          </a:xfrm>
          <a:custGeom>
            <a:avLst/>
            <a:gdLst>
              <a:gd name="T0" fmla="*/ 24 w 403"/>
              <a:gd name="T1" fmla="*/ 14 h 266"/>
              <a:gd name="T2" fmla="*/ 15 w 403"/>
              <a:gd name="T3" fmla="*/ 23 h 266"/>
              <a:gd name="T4" fmla="*/ 15 w 403"/>
              <a:gd name="T5" fmla="*/ 242 h 266"/>
              <a:gd name="T6" fmla="*/ 24 w 403"/>
              <a:gd name="T7" fmla="*/ 251 h 266"/>
              <a:gd name="T8" fmla="*/ 379 w 403"/>
              <a:gd name="T9" fmla="*/ 251 h 266"/>
              <a:gd name="T10" fmla="*/ 388 w 403"/>
              <a:gd name="T11" fmla="*/ 242 h 266"/>
              <a:gd name="T12" fmla="*/ 388 w 403"/>
              <a:gd name="T13" fmla="*/ 23 h 266"/>
              <a:gd name="T14" fmla="*/ 379 w 403"/>
              <a:gd name="T15" fmla="*/ 14 h 266"/>
              <a:gd name="T16" fmla="*/ 24 w 403"/>
              <a:gd name="T17" fmla="*/ 14 h 266"/>
              <a:gd name="T18" fmla="*/ 379 w 403"/>
              <a:gd name="T19" fmla="*/ 266 h 266"/>
              <a:gd name="T20" fmla="*/ 24 w 403"/>
              <a:gd name="T21" fmla="*/ 266 h 266"/>
              <a:gd name="T22" fmla="*/ 0 w 403"/>
              <a:gd name="T23" fmla="*/ 242 h 266"/>
              <a:gd name="T24" fmla="*/ 0 w 403"/>
              <a:gd name="T25" fmla="*/ 23 h 266"/>
              <a:gd name="T26" fmla="*/ 24 w 403"/>
              <a:gd name="T27" fmla="*/ 0 h 266"/>
              <a:gd name="T28" fmla="*/ 379 w 403"/>
              <a:gd name="T29" fmla="*/ 0 h 266"/>
              <a:gd name="T30" fmla="*/ 403 w 403"/>
              <a:gd name="T31" fmla="*/ 23 h 266"/>
              <a:gd name="T32" fmla="*/ 403 w 403"/>
              <a:gd name="T33" fmla="*/ 242 h 266"/>
              <a:gd name="T34" fmla="*/ 379 w 403"/>
              <a:gd name="T35" fmla="*/ 266 h 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03" h="266">
                <a:moveTo>
                  <a:pt x="24" y="14"/>
                </a:moveTo>
                <a:cubicBezTo>
                  <a:pt x="19" y="14"/>
                  <a:pt x="15" y="18"/>
                  <a:pt x="15" y="23"/>
                </a:cubicBezTo>
                <a:lnTo>
                  <a:pt x="15" y="242"/>
                </a:lnTo>
                <a:cubicBezTo>
                  <a:pt x="15" y="247"/>
                  <a:pt x="19" y="251"/>
                  <a:pt x="24" y="251"/>
                </a:cubicBezTo>
                <a:lnTo>
                  <a:pt x="379" y="251"/>
                </a:lnTo>
                <a:cubicBezTo>
                  <a:pt x="384" y="251"/>
                  <a:pt x="388" y="247"/>
                  <a:pt x="388" y="242"/>
                </a:cubicBezTo>
                <a:lnTo>
                  <a:pt x="388" y="23"/>
                </a:lnTo>
                <a:cubicBezTo>
                  <a:pt x="388" y="18"/>
                  <a:pt x="384" y="14"/>
                  <a:pt x="379" y="14"/>
                </a:cubicBezTo>
                <a:lnTo>
                  <a:pt x="24" y="14"/>
                </a:lnTo>
                <a:close/>
                <a:moveTo>
                  <a:pt x="379" y="266"/>
                </a:moveTo>
                <a:lnTo>
                  <a:pt x="24" y="266"/>
                </a:lnTo>
                <a:cubicBezTo>
                  <a:pt x="11" y="266"/>
                  <a:pt x="0" y="255"/>
                  <a:pt x="0" y="242"/>
                </a:cubicBezTo>
                <a:lnTo>
                  <a:pt x="0" y="23"/>
                </a:lnTo>
                <a:cubicBezTo>
                  <a:pt x="0" y="10"/>
                  <a:pt x="11" y="0"/>
                  <a:pt x="24" y="0"/>
                </a:cubicBezTo>
                <a:lnTo>
                  <a:pt x="379" y="0"/>
                </a:lnTo>
                <a:cubicBezTo>
                  <a:pt x="392" y="0"/>
                  <a:pt x="403" y="10"/>
                  <a:pt x="403" y="23"/>
                </a:cubicBezTo>
                <a:lnTo>
                  <a:pt x="403" y="242"/>
                </a:lnTo>
                <a:cubicBezTo>
                  <a:pt x="403" y="255"/>
                  <a:pt x="392" y="266"/>
                  <a:pt x="379" y="26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0" name="Freeform 461">
            <a:extLst>
              <a:ext uri="{FF2B5EF4-FFF2-40B4-BE49-F238E27FC236}">
                <a16:creationId xmlns:a16="http://schemas.microsoft.com/office/drawing/2014/main" id="{66AFE1BF-8224-69E3-F2D2-688C6D396EE5}"/>
              </a:ext>
            </a:extLst>
          </xdr:cNvPr>
          <xdr:cNvSpPr>
            <a:spLocks/>
          </xdr:cNvSpPr>
        </xdr:nvSpPr>
        <xdr:spPr bwMode="auto">
          <a:xfrm>
            <a:off x="6753226" y="2547938"/>
            <a:ext cx="153988" cy="61913"/>
          </a:xfrm>
          <a:custGeom>
            <a:avLst/>
            <a:gdLst>
              <a:gd name="T0" fmla="*/ 162 w 169"/>
              <a:gd name="T1" fmla="*/ 69 h 69"/>
              <a:gd name="T2" fmla="*/ 155 w 169"/>
              <a:gd name="T3" fmla="*/ 62 h 69"/>
              <a:gd name="T4" fmla="*/ 155 w 169"/>
              <a:gd name="T5" fmla="*/ 24 h 69"/>
              <a:gd name="T6" fmla="*/ 145 w 169"/>
              <a:gd name="T7" fmla="*/ 15 h 69"/>
              <a:gd name="T8" fmla="*/ 24 w 169"/>
              <a:gd name="T9" fmla="*/ 15 h 69"/>
              <a:gd name="T10" fmla="*/ 15 w 169"/>
              <a:gd name="T11" fmla="*/ 24 h 69"/>
              <a:gd name="T12" fmla="*/ 15 w 169"/>
              <a:gd name="T13" fmla="*/ 62 h 69"/>
              <a:gd name="T14" fmla="*/ 7 w 169"/>
              <a:gd name="T15" fmla="*/ 69 h 69"/>
              <a:gd name="T16" fmla="*/ 0 w 169"/>
              <a:gd name="T17" fmla="*/ 62 h 69"/>
              <a:gd name="T18" fmla="*/ 0 w 169"/>
              <a:gd name="T19" fmla="*/ 24 h 69"/>
              <a:gd name="T20" fmla="*/ 24 w 169"/>
              <a:gd name="T21" fmla="*/ 0 h 69"/>
              <a:gd name="T22" fmla="*/ 145 w 169"/>
              <a:gd name="T23" fmla="*/ 0 h 69"/>
              <a:gd name="T24" fmla="*/ 169 w 169"/>
              <a:gd name="T25" fmla="*/ 24 h 69"/>
              <a:gd name="T26" fmla="*/ 169 w 169"/>
              <a:gd name="T27" fmla="*/ 62 h 69"/>
              <a:gd name="T28" fmla="*/ 162 w 169"/>
              <a:gd name="T29" fmla="*/ 69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9" h="69">
                <a:moveTo>
                  <a:pt x="162" y="69"/>
                </a:moveTo>
                <a:cubicBezTo>
                  <a:pt x="158" y="69"/>
                  <a:pt x="155" y="66"/>
                  <a:pt x="155" y="62"/>
                </a:cubicBezTo>
                <a:lnTo>
                  <a:pt x="155" y="24"/>
                </a:lnTo>
                <a:cubicBezTo>
                  <a:pt x="155" y="19"/>
                  <a:pt x="151" y="15"/>
                  <a:pt x="145" y="15"/>
                </a:cubicBezTo>
                <a:lnTo>
                  <a:pt x="24" y="15"/>
                </a:lnTo>
                <a:cubicBezTo>
                  <a:pt x="19" y="15"/>
                  <a:pt x="15" y="19"/>
                  <a:pt x="15" y="24"/>
                </a:cubicBezTo>
                <a:lnTo>
                  <a:pt x="15" y="62"/>
                </a:lnTo>
                <a:cubicBezTo>
                  <a:pt x="15" y="66"/>
                  <a:pt x="11" y="69"/>
                  <a:pt x="7" y="69"/>
                </a:cubicBezTo>
                <a:cubicBezTo>
                  <a:pt x="3" y="69"/>
                  <a:pt x="0" y="66"/>
                  <a:pt x="0" y="62"/>
                </a:cubicBezTo>
                <a:lnTo>
                  <a:pt x="0" y="24"/>
                </a:lnTo>
                <a:cubicBezTo>
                  <a:pt x="0" y="11"/>
                  <a:pt x="11" y="0"/>
                  <a:pt x="24" y="0"/>
                </a:cubicBezTo>
                <a:lnTo>
                  <a:pt x="145" y="0"/>
                </a:lnTo>
                <a:cubicBezTo>
                  <a:pt x="159" y="0"/>
                  <a:pt x="169" y="11"/>
                  <a:pt x="169" y="24"/>
                </a:cubicBezTo>
                <a:lnTo>
                  <a:pt x="169" y="62"/>
                </a:lnTo>
                <a:cubicBezTo>
                  <a:pt x="169" y="66"/>
                  <a:pt x="166" y="69"/>
                  <a:pt x="162" y="69"/>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1" name="Freeform 462">
            <a:extLst>
              <a:ext uri="{FF2B5EF4-FFF2-40B4-BE49-F238E27FC236}">
                <a16:creationId xmlns:a16="http://schemas.microsoft.com/office/drawing/2014/main" id="{2B12A4A8-9BBA-65ED-CCBA-1F3D15268B1B}"/>
              </a:ext>
            </a:extLst>
          </xdr:cNvPr>
          <xdr:cNvSpPr>
            <a:spLocks/>
          </xdr:cNvSpPr>
        </xdr:nvSpPr>
        <xdr:spPr bwMode="auto">
          <a:xfrm>
            <a:off x="6710364" y="2670175"/>
            <a:ext cx="73025" cy="96838"/>
          </a:xfrm>
          <a:custGeom>
            <a:avLst/>
            <a:gdLst>
              <a:gd name="T0" fmla="*/ 50 w 80"/>
              <a:gd name="T1" fmla="*/ 107 h 107"/>
              <a:gd name="T2" fmla="*/ 30 w 80"/>
              <a:gd name="T3" fmla="*/ 107 h 107"/>
              <a:gd name="T4" fmla="*/ 0 w 80"/>
              <a:gd name="T5" fmla="*/ 77 h 107"/>
              <a:gd name="T6" fmla="*/ 7 w 80"/>
              <a:gd name="T7" fmla="*/ 69 h 107"/>
              <a:gd name="T8" fmla="*/ 15 w 80"/>
              <a:gd name="T9" fmla="*/ 77 h 107"/>
              <a:gd name="T10" fmla="*/ 30 w 80"/>
              <a:gd name="T11" fmla="*/ 92 h 107"/>
              <a:gd name="T12" fmla="*/ 50 w 80"/>
              <a:gd name="T13" fmla="*/ 92 h 107"/>
              <a:gd name="T14" fmla="*/ 65 w 80"/>
              <a:gd name="T15" fmla="*/ 77 h 107"/>
              <a:gd name="T16" fmla="*/ 50 w 80"/>
              <a:gd name="T17" fmla="*/ 61 h 107"/>
              <a:gd name="T18" fmla="*/ 30 w 80"/>
              <a:gd name="T19" fmla="*/ 61 h 107"/>
              <a:gd name="T20" fmla="*/ 0 w 80"/>
              <a:gd name="T21" fmla="*/ 31 h 107"/>
              <a:gd name="T22" fmla="*/ 30 w 80"/>
              <a:gd name="T23" fmla="*/ 0 h 107"/>
              <a:gd name="T24" fmla="*/ 50 w 80"/>
              <a:gd name="T25" fmla="*/ 0 h 107"/>
              <a:gd name="T26" fmla="*/ 80 w 80"/>
              <a:gd name="T27" fmla="*/ 31 h 107"/>
              <a:gd name="T28" fmla="*/ 73 w 80"/>
              <a:gd name="T29" fmla="*/ 38 h 107"/>
              <a:gd name="T30" fmla="*/ 65 w 80"/>
              <a:gd name="T31" fmla="*/ 31 h 107"/>
              <a:gd name="T32" fmla="*/ 50 w 80"/>
              <a:gd name="T33" fmla="*/ 15 h 107"/>
              <a:gd name="T34" fmla="*/ 30 w 80"/>
              <a:gd name="T35" fmla="*/ 15 h 107"/>
              <a:gd name="T36" fmla="*/ 15 w 80"/>
              <a:gd name="T37" fmla="*/ 31 h 107"/>
              <a:gd name="T38" fmla="*/ 30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0" y="107"/>
                </a:lnTo>
                <a:cubicBezTo>
                  <a:pt x="14" y="107"/>
                  <a:pt x="0" y="93"/>
                  <a:pt x="0" y="77"/>
                </a:cubicBezTo>
                <a:cubicBezTo>
                  <a:pt x="0" y="73"/>
                  <a:pt x="3" y="69"/>
                  <a:pt x="7" y="69"/>
                </a:cubicBezTo>
                <a:cubicBezTo>
                  <a:pt x="11" y="69"/>
                  <a:pt x="15" y="73"/>
                  <a:pt x="15" y="77"/>
                </a:cubicBezTo>
                <a:cubicBezTo>
                  <a:pt x="15" y="85"/>
                  <a:pt x="22" y="92"/>
                  <a:pt x="30" y="92"/>
                </a:cubicBezTo>
                <a:lnTo>
                  <a:pt x="50" y="92"/>
                </a:lnTo>
                <a:cubicBezTo>
                  <a:pt x="58" y="92"/>
                  <a:pt x="65" y="85"/>
                  <a:pt x="65" y="77"/>
                </a:cubicBezTo>
                <a:cubicBezTo>
                  <a:pt x="65" y="68"/>
                  <a:pt x="58" y="61"/>
                  <a:pt x="50" y="61"/>
                </a:cubicBezTo>
                <a:lnTo>
                  <a:pt x="30" y="61"/>
                </a:lnTo>
                <a:cubicBezTo>
                  <a:pt x="14" y="61"/>
                  <a:pt x="0" y="47"/>
                  <a:pt x="0" y="31"/>
                </a:cubicBezTo>
                <a:cubicBezTo>
                  <a:pt x="0" y="14"/>
                  <a:pt x="14" y="0"/>
                  <a:pt x="30" y="0"/>
                </a:cubicBezTo>
                <a:lnTo>
                  <a:pt x="50" y="0"/>
                </a:lnTo>
                <a:cubicBezTo>
                  <a:pt x="66" y="0"/>
                  <a:pt x="80" y="14"/>
                  <a:pt x="80" y="31"/>
                </a:cubicBezTo>
                <a:cubicBezTo>
                  <a:pt x="80" y="35"/>
                  <a:pt x="77" y="38"/>
                  <a:pt x="73" y="38"/>
                </a:cubicBezTo>
                <a:cubicBezTo>
                  <a:pt x="69" y="38"/>
                  <a:pt x="65" y="35"/>
                  <a:pt x="65" y="31"/>
                </a:cubicBezTo>
                <a:cubicBezTo>
                  <a:pt x="65" y="22"/>
                  <a:pt x="58" y="15"/>
                  <a:pt x="50" y="15"/>
                </a:cubicBezTo>
                <a:lnTo>
                  <a:pt x="30" y="15"/>
                </a:lnTo>
                <a:cubicBezTo>
                  <a:pt x="22" y="15"/>
                  <a:pt x="15" y="22"/>
                  <a:pt x="15" y="31"/>
                </a:cubicBezTo>
                <a:cubicBezTo>
                  <a:pt x="15" y="39"/>
                  <a:pt x="22" y="46"/>
                  <a:pt x="30" y="46"/>
                </a:cubicBezTo>
                <a:lnTo>
                  <a:pt x="50" y="46"/>
                </a:lnTo>
                <a:cubicBezTo>
                  <a:pt x="66" y="46"/>
                  <a:pt x="80" y="60"/>
                  <a:pt x="80" y="77"/>
                </a:cubicBezTo>
                <a:cubicBezTo>
                  <a:pt x="80" y="93"/>
                  <a:pt x="66"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2" name="Freeform 463">
            <a:extLst>
              <a:ext uri="{FF2B5EF4-FFF2-40B4-BE49-F238E27FC236}">
                <a16:creationId xmlns:a16="http://schemas.microsoft.com/office/drawing/2014/main" id="{26AD4A49-6AEA-8574-7746-9AC2D79EAB0D}"/>
              </a:ext>
            </a:extLst>
          </xdr:cNvPr>
          <xdr:cNvSpPr>
            <a:spLocks/>
          </xdr:cNvSpPr>
        </xdr:nvSpPr>
        <xdr:spPr bwMode="auto">
          <a:xfrm>
            <a:off x="6740526" y="2651125"/>
            <a:ext cx="12700" cy="31750"/>
          </a:xfrm>
          <a:custGeom>
            <a:avLst/>
            <a:gdLst>
              <a:gd name="T0" fmla="*/ 7 w 14"/>
              <a:gd name="T1" fmla="*/ 36 h 36"/>
              <a:gd name="T2" fmla="*/ 0 w 14"/>
              <a:gd name="T3" fmla="*/ 29 h 36"/>
              <a:gd name="T4" fmla="*/ 0 w 14"/>
              <a:gd name="T5" fmla="*/ 7 h 36"/>
              <a:gd name="T6" fmla="*/ 7 w 14"/>
              <a:gd name="T7" fmla="*/ 0 h 36"/>
              <a:gd name="T8" fmla="*/ 14 w 14"/>
              <a:gd name="T9" fmla="*/ 7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7"/>
                </a:lnTo>
                <a:cubicBezTo>
                  <a:pt x="0" y="3"/>
                  <a:pt x="3" y="0"/>
                  <a:pt x="7" y="0"/>
                </a:cubicBezTo>
                <a:cubicBezTo>
                  <a:pt x="11" y="0"/>
                  <a:pt x="14" y="3"/>
                  <a:pt x="14" y="7"/>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3" name="Freeform 464">
            <a:extLst>
              <a:ext uri="{FF2B5EF4-FFF2-40B4-BE49-F238E27FC236}">
                <a16:creationId xmlns:a16="http://schemas.microsoft.com/office/drawing/2014/main" id="{23522FEF-37F0-2379-2543-77F6CF3D0688}"/>
              </a:ext>
            </a:extLst>
          </xdr:cNvPr>
          <xdr:cNvSpPr>
            <a:spLocks/>
          </xdr:cNvSpPr>
        </xdr:nvSpPr>
        <xdr:spPr bwMode="auto">
          <a:xfrm>
            <a:off x="6740526" y="2754313"/>
            <a:ext cx="12700" cy="31750"/>
          </a:xfrm>
          <a:custGeom>
            <a:avLst/>
            <a:gdLst>
              <a:gd name="T0" fmla="*/ 7 w 14"/>
              <a:gd name="T1" fmla="*/ 36 h 36"/>
              <a:gd name="T2" fmla="*/ 0 w 14"/>
              <a:gd name="T3" fmla="*/ 29 h 36"/>
              <a:gd name="T4" fmla="*/ 0 w 14"/>
              <a:gd name="T5" fmla="*/ 8 h 36"/>
              <a:gd name="T6" fmla="*/ 7 w 14"/>
              <a:gd name="T7" fmla="*/ 0 h 36"/>
              <a:gd name="T8" fmla="*/ 14 w 14"/>
              <a:gd name="T9" fmla="*/ 8 h 36"/>
              <a:gd name="T10" fmla="*/ 14 w 14"/>
              <a:gd name="T11" fmla="*/ 29 h 36"/>
              <a:gd name="T12" fmla="*/ 7 w 14"/>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4" h="36">
                <a:moveTo>
                  <a:pt x="7" y="36"/>
                </a:moveTo>
                <a:cubicBezTo>
                  <a:pt x="3" y="36"/>
                  <a:pt x="0" y="33"/>
                  <a:pt x="0" y="29"/>
                </a:cubicBezTo>
                <a:lnTo>
                  <a:pt x="0" y="8"/>
                </a:lnTo>
                <a:cubicBezTo>
                  <a:pt x="0" y="4"/>
                  <a:pt x="3" y="0"/>
                  <a:pt x="7" y="0"/>
                </a:cubicBezTo>
                <a:cubicBezTo>
                  <a:pt x="11" y="0"/>
                  <a:pt x="14" y="4"/>
                  <a:pt x="14" y="8"/>
                </a:cubicBezTo>
                <a:lnTo>
                  <a:pt x="14" y="29"/>
                </a:lnTo>
                <a:cubicBezTo>
                  <a:pt x="14"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4" name="Freeform 465">
            <a:extLst>
              <a:ext uri="{FF2B5EF4-FFF2-40B4-BE49-F238E27FC236}">
                <a16:creationId xmlns:a16="http://schemas.microsoft.com/office/drawing/2014/main" id="{208F0C34-C310-B114-07A2-EC6253B959BE}"/>
              </a:ext>
            </a:extLst>
          </xdr:cNvPr>
          <xdr:cNvSpPr>
            <a:spLocks/>
          </xdr:cNvSpPr>
        </xdr:nvSpPr>
        <xdr:spPr bwMode="auto">
          <a:xfrm>
            <a:off x="6794501" y="2670175"/>
            <a:ext cx="73025" cy="96838"/>
          </a:xfrm>
          <a:custGeom>
            <a:avLst/>
            <a:gdLst>
              <a:gd name="T0" fmla="*/ 49 w 80"/>
              <a:gd name="T1" fmla="*/ 107 h 107"/>
              <a:gd name="T2" fmla="*/ 30 w 80"/>
              <a:gd name="T3" fmla="*/ 107 h 107"/>
              <a:gd name="T4" fmla="*/ 0 w 80"/>
              <a:gd name="T5" fmla="*/ 77 h 107"/>
              <a:gd name="T6" fmla="*/ 7 w 80"/>
              <a:gd name="T7" fmla="*/ 69 h 107"/>
              <a:gd name="T8" fmla="*/ 14 w 80"/>
              <a:gd name="T9" fmla="*/ 77 h 107"/>
              <a:gd name="T10" fmla="*/ 30 w 80"/>
              <a:gd name="T11" fmla="*/ 92 h 107"/>
              <a:gd name="T12" fmla="*/ 49 w 80"/>
              <a:gd name="T13" fmla="*/ 92 h 107"/>
              <a:gd name="T14" fmla="*/ 65 w 80"/>
              <a:gd name="T15" fmla="*/ 77 h 107"/>
              <a:gd name="T16" fmla="*/ 49 w 80"/>
              <a:gd name="T17" fmla="*/ 61 h 107"/>
              <a:gd name="T18" fmla="*/ 30 w 80"/>
              <a:gd name="T19" fmla="*/ 61 h 107"/>
              <a:gd name="T20" fmla="*/ 0 w 80"/>
              <a:gd name="T21" fmla="*/ 31 h 107"/>
              <a:gd name="T22" fmla="*/ 30 w 80"/>
              <a:gd name="T23" fmla="*/ 0 h 107"/>
              <a:gd name="T24" fmla="*/ 49 w 80"/>
              <a:gd name="T25" fmla="*/ 0 h 107"/>
              <a:gd name="T26" fmla="*/ 80 w 80"/>
              <a:gd name="T27" fmla="*/ 31 h 107"/>
              <a:gd name="T28" fmla="*/ 72 w 80"/>
              <a:gd name="T29" fmla="*/ 38 h 107"/>
              <a:gd name="T30" fmla="*/ 65 w 80"/>
              <a:gd name="T31" fmla="*/ 31 h 107"/>
              <a:gd name="T32" fmla="*/ 49 w 80"/>
              <a:gd name="T33" fmla="*/ 15 h 107"/>
              <a:gd name="T34" fmla="*/ 30 w 80"/>
              <a:gd name="T35" fmla="*/ 15 h 107"/>
              <a:gd name="T36" fmla="*/ 14 w 80"/>
              <a:gd name="T37" fmla="*/ 31 h 107"/>
              <a:gd name="T38" fmla="*/ 30 w 80"/>
              <a:gd name="T39" fmla="*/ 46 h 107"/>
              <a:gd name="T40" fmla="*/ 49 w 80"/>
              <a:gd name="T41" fmla="*/ 46 h 107"/>
              <a:gd name="T42" fmla="*/ 80 w 80"/>
              <a:gd name="T43" fmla="*/ 77 h 107"/>
              <a:gd name="T44" fmla="*/ 49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49" y="107"/>
                </a:moveTo>
                <a:lnTo>
                  <a:pt x="30" y="107"/>
                </a:lnTo>
                <a:cubicBezTo>
                  <a:pt x="13" y="107"/>
                  <a:pt x="0" y="93"/>
                  <a:pt x="0" y="77"/>
                </a:cubicBezTo>
                <a:cubicBezTo>
                  <a:pt x="0" y="73"/>
                  <a:pt x="3" y="69"/>
                  <a:pt x="7" y="69"/>
                </a:cubicBezTo>
                <a:cubicBezTo>
                  <a:pt x="11" y="69"/>
                  <a:pt x="14" y="73"/>
                  <a:pt x="14" y="77"/>
                </a:cubicBezTo>
                <a:cubicBezTo>
                  <a:pt x="14" y="85"/>
                  <a:pt x="21" y="92"/>
                  <a:pt x="30" y="92"/>
                </a:cubicBezTo>
                <a:lnTo>
                  <a:pt x="49" y="92"/>
                </a:lnTo>
                <a:cubicBezTo>
                  <a:pt x="58" y="92"/>
                  <a:pt x="65" y="85"/>
                  <a:pt x="65" y="77"/>
                </a:cubicBezTo>
                <a:cubicBezTo>
                  <a:pt x="65" y="68"/>
                  <a:pt x="58" y="61"/>
                  <a:pt x="49" y="61"/>
                </a:cubicBezTo>
                <a:lnTo>
                  <a:pt x="30" y="61"/>
                </a:lnTo>
                <a:cubicBezTo>
                  <a:pt x="13" y="61"/>
                  <a:pt x="0" y="47"/>
                  <a:pt x="0" y="31"/>
                </a:cubicBezTo>
                <a:cubicBezTo>
                  <a:pt x="0" y="14"/>
                  <a:pt x="13" y="0"/>
                  <a:pt x="30" y="0"/>
                </a:cubicBezTo>
                <a:lnTo>
                  <a:pt x="49" y="0"/>
                </a:lnTo>
                <a:cubicBezTo>
                  <a:pt x="66" y="0"/>
                  <a:pt x="80" y="14"/>
                  <a:pt x="80" y="31"/>
                </a:cubicBezTo>
                <a:cubicBezTo>
                  <a:pt x="80" y="35"/>
                  <a:pt x="76" y="38"/>
                  <a:pt x="72" y="38"/>
                </a:cubicBezTo>
                <a:cubicBezTo>
                  <a:pt x="68" y="38"/>
                  <a:pt x="65" y="35"/>
                  <a:pt x="65" y="31"/>
                </a:cubicBezTo>
                <a:cubicBezTo>
                  <a:pt x="65" y="22"/>
                  <a:pt x="58" y="15"/>
                  <a:pt x="49" y="15"/>
                </a:cubicBezTo>
                <a:lnTo>
                  <a:pt x="30" y="15"/>
                </a:lnTo>
                <a:cubicBezTo>
                  <a:pt x="21" y="15"/>
                  <a:pt x="14" y="22"/>
                  <a:pt x="14" y="31"/>
                </a:cubicBezTo>
                <a:cubicBezTo>
                  <a:pt x="14" y="39"/>
                  <a:pt x="21" y="46"/>
                  <a:pt x="30" y="46"/>
                </a:cubicBezTo>
                <a:lnTo>
                  <a:pt x="49" y="46"/>
                </a:lnTo>
                <a:cubicBezTo>
                  <a:pt x="66" y="46"/>
                  <a:pt x="80" y="60"/>
                  <a:pt x="80" y="77"/>
                </a:cubicBezTo>
                <a:cubicBezTo>
                  <a:pt x="80" y="93"/>
                  <a:pt x="66" y="107"/>
                  <a:pt x="49"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5" name="Freeform 466">
            <a:extLst>
              <a:ext uri="{FF2B5EF4-FFF2-40B4-BE49-F238E27FC236}">
                <a16:creationId xmlns:a16="http://schemas.microsoft.com/office/drawing/2014/main" id="{DB5CCC63-28A9-8C39-E36E-B59B532D2CCE}"/>
              </a:ext>
            </a:extLst>
          </xdr:cNvPr>
          <xdr:cNvSpPr>
            <a:spLocks/>
          </xdr:cNvSpPr>
        </xdr:nvSpPr>
        <xdr:spPr bwMode="auto">
          <a:xfrm>
            <a:off x="6823076" y="2651125"/>
            <a:ext cx="14288" cy="31750"/>
          </a:xfrm>
          <a:custGeom>
            <a:avLst/>
            <a:gdLst>
              <a:gd name="T0" fmla="*/ 8 w 15"/>
              <a:gd name="T1" fmla="*/ 36 h 36"/>
              <a:gd name="T2" fmla="*/ 0 w 15"/>
              <a:gd name="T3" fmla="*/ 29 h 36"/>
              <a:gd name="T4" fmla="*/ 0 w 15"/>
              <a:gd name="T5" fmla="*/ 7 h 36"/>
              <a:gd name="T6" fmla="*/ 8 w 15"/>
              <a:gd name="T7" fmla="*/ 0 h 36"/>
              <a:gd name="T8" fmla="*/ 15 w 15"/>
              <a:gd name="T9" fmla="*/ 7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7"/>
                </a:lnTo>
                <a:cubicBezTo>
                  <a:pt x="0" y="3"/>
                  <a:pt x="4" y="0"/>
                  <a:pt x="8" y="0"/>
                </a:cubicBezTo>
                <a:cubicBezTo>
                  <a:pt x="12" y="0"/>
                  <a:pt x="15" y="3"/>
                  <a:pt x="15" y="7"/>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6" name="Freeform 467">
            <a:extLst>
              <a:ext uri="{FF2B5EF4-FFF2-40B4-BE49-F238E27FC236}">
                <a16:creationId xmlns:a16="http://schemas.microsoft.com/office/drawing/2014/main" id="{1356F3B3-1170-BEDB-55D0-C33425CAC078}"/>
              </a:ext>
            </a:extLst>
          </xdr:cNvPr>
          <xdr:cNvSpPr>
            <a:spLocks/>
          </xdr:cNvSpPr>
        </xdr:nvSpPr>
        <xdr:spPr bwMode="auto">
          <a:xfrm>
            <a:off x="6823076" y="2754313"/>
            <a:ext cx="14288" cy="31750"/>
          </a:xfrm>
          <a:custGeom>
            <a:avLst/>
            <a:gdLst>
              <a:gd name="T0" fmla="*/ 8 w 15"/>
              <a:gd name="T1" fmla="*/ 36 h 36"/>
              <a:gd name="T2" fmla="*/ 0 w 15"/>
              <a:gd name="T3" fmla="*/ 29 h 36"/>
              <a:gd name="T4" fmla="*/ 0 w 15"/>
              <a:gd name="T5" fmla="*/ 8 h 36"/>
              <a:gd name="T6" fmla="*/ 8 w 15"/>
              <a:gd name="T7" fmla="*/ 0 h 36"/>
              <a:gd name="T8" fmla="*/ 15 w 15"/>
              <a:gd name="T9" fmla="*/ 8 h 36"/>
              <a:gd name="T10" fmla="*/ 15 w 15"/>
              <a:gd name="T11" fmla="*/ 29 h 36"/>
              <a:gd name="T12" fmla="*/ 8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8" y="36"/>
                </a:moveTo>
                <a:cubicBezTo>
                  <a:pt x="4" y="36"/>
                  <a:pt x="0" y="33"/>
                  <a:pt x="0" y="29"/>
                </a:cubicBezTo>
                <a:lnTo>
                  <a:pt x="0" y="8"/>
                </a:lnTo>
                <a:cubicBezTo>
                  <a:pt x="0" y="4"/>
                  <a:pt x="4" y="0"/>
                  <a:pt x="8" y="0"/>
                </a:cubicBezTo>
                <a:cubicBezTo>
                  <a:pt x="12" y="0"/>
                  <a:pt x="15" y="4"/>
                  <a:pt x="15" y="8"/>
                </a:cubicBezTo>
                <a:lnTo>
                  <a:pt x="15" y="29"/>
                </a:lnTo>
                <a:cubicBezTo>
                  <a:pt x="15" y="33"/>
                  <a:pt x="12" y="36"/>
                  <a:pt x="8"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7" name="Freeform 468">
            <a:extLst>
              <a:ext uri="{FF2B5EF4-FFF2-40B4-BE49-F238E27FC236}">
                <a16:creationId xmlns:a16="http://schemas.microsoft.com/office/drawing/2014/main" id="{4705F421-208C-D0A2-25BC-D823158A27AB}"/>
              </a:ext>
            </a:extLst>
          </xdr:cNvPr>
          <xdr:cNvSpPr>
            <a:spLocks/>
          </xdr:cNvSpPr>
        </xdr:nvSpPr>
        <xdr:spPr bwMode="auto">
          <a:xfrm>
            <a:off x="6877051" y="2670175"/>
            <a:ext cx="73025" cy="96838"/>
          </a:xfrm>
          <a:custGeom>
            <a:avLst/>
            <a:gdLst>
              <a:gd name="T0" fmla="*/ 50 w 80"/>
              <a:gd name="T1" fmla="*/ 107 h 107"/>
              <a:gd name="T2" fmla="*/ 31 w 80"/>
              <a:gd name="T3" fmla="*/ 107 h 107"/>
              <a:gd name="T4" fmla="*/ 0 w 80"/>
              <a:gd name="T5" fmla="*/ 77 h 107"/>
              <a:gd name="T6" fmla="*/ 8 w 80"/>
              <a:gd name="T7" fmla="*/ 69 h 107"/>
              <a:gd name="T8" fmla="*/ 15 w 80"/>
              <a:gd name="T9" fmla="*/ 77 h 107"/>
              <a:gd name="T10" fmla="*/ 31 w 80"/>
              <a:gd name="T11" fmla="*/ 92 h 107"/>
              <a:gd name="T12" fmla="*/ 50 w 80"/>
              <a:gd name="T13" fmla="*/ 92 h 107"/>
              <a:gd name="T14" fmla="*/ 66 w 80"/>
              <a:gd name="T15" fmla="*/ 77 h 107"/>
              <a:gd name="T16" fmla="*/ 50 w 80"/>
              <a:gd name="T17" fmla="*/ 61 h 107"/>
              <a:gd name="T18" fmla="*/ 31 w 80"/>
              <a:gd name="T19" fmla="*/ 61 h 107"/>
              <a:gd name="T20" fmla="*/ 0 w 80"/>
              <a:gd name="T21" fmla="*/ 31 h 107"/>
              <a:gd name="T22" fmla="*/ 31 w 80"/>
              <a:gd name="T23" fmla="*/ 0 h 107"/>
              <a:gd name="T24" fmla="*/ 50 w 80"/>
              <a:gd name="T25" fmla="*/ 0 h 107"/>
              <a:gd name="T26" fmla="*/ 80 w 80"/>
              <a:gd name="T27" fmla="*/ 31 h 107"/>
              <a:gd name="T28" fmla="*/ 73 w 80"/>
              <a:gd name="T29" fmla="*/ 38 h 107"/>
              <a:gd name="T30" fmla="*/ 66 w 80"/>
              <a:gd name="T31" fmla="*/ 31 h 107"/>
              <a:gd name="T32" fmla="*/ 50 w 80"/>
              <a:gd name="T33" fmla="*/ 15 h 107"/>
              <a:gd name="T34" fmla="*/ 31 w 80"/>
              <a:gd name="T35" fmla="*/ 15 h 107"/>
              <a:gd name="T36" fmla="*/ 15 w 80"/>
              <a:gd name="T37" fmla="*/ 31 h 107"/>
              <a:gd name="T38" fmla="*/ 31 w 80"/>
              <a:gd name="T39" fmla="*/ 46 h 107"/>
              <a:gd name="T40" fmla="*/ 50 w 80"/>
              <a:gd name="T41" fmla="*/ 46 h 107"/>
              <a:gd name="T42" fmla="*/ 80 w 80"/>
              <a:gd name="T43" fmla="*/ 77 h 107"/>
              <a:gd name="T44" fmla="*/ 50 w 80"/>
              <a:gd name="T45" fmla="*/ 107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0" h="107">
                <a:moveTo>
                  <a:pt x="50" y="107"/>
                </a:moveTo>
                <a:lnTo>
                  <a:pt x="31" y="107"/>
                </a:lnTo>
                <a:cubicBezTo>
                  <a:pt x="14" y="107"/>
                  <a:pt x="0" y="93"/>
                  <a:pt x="0" y="77"/>
                </a:cubicBezTo>
                <a:cubicBezTo>
                  <a:pt x="0" y="73"/>
                  <a:pt x="4" y="69"/>
                  <a:pt x="8" y="69"/>
                </a:cubicBezTo>
                <a:cubicBezTo>
                  <a:pt x="12" y="69"/>
                  <a:pt x="15" y="73"/>
                  <a:pt x="15" y="77"/>
                </a:cubicBezTo>
                <a:cubicBezTo>
                  <a:pt x="15" y="85"/>
                  <a:pt x="22" y="92"/>
                  <a:pt x="31" y="92"/>
                </a:cubicBezTo>
                <a:lnTo>
                  <a:pt x="50" y="92"/>
                </a:lnTo>
                <a:cubicBezTo>
                  <a:pt x="59" y="92"/>
                  <a:pt x="66" y="85"/>
                  <a:pt x="66" y="77"/>
                </a:cubicBezTo>
                <a:cubicBezTo>
                  <a:pt x="66" y="68"/>
                  <a:pt x="59" y="61"/>
                  <a:pt x="50" y="61"/>
                </a:cubicBezTo>
                <a:lnTo>
                  <a:pt x="31" y="61"/>
                </a:lnTo>
                <a:cubicBezTo>
                  <a:pt x="14" y="61"/>
                  <a:pt x="0" y="47"/>
                  <a:pt x="0" y="31"/>
                </a:cubicBezTo>
                <a:cubicBezTo>
                  <a:pt x="0" y="14"/>
                  <a:pt x="14" y="0"/>
                  <a:pt x="31" y="0"/>
                </a:cubicBezTo>
                <a:lnTo>
                  <a:pt x="50" y="0"/>
                </a:lnTo>
                <a:cubicBezTo>
                  <a:pt x="67" y="0"/>
                  <a:pt x="80" y="14"/>
                  <a:pt x="80" y="31"/>
                </a:cubicBezTo>
                <a:cubicBezTo>
                  <a:pt x="80" y="35"/>
                  <a:pt x="77" y="38"/>
                  <a:pt x="73" y="38"/>
                </a:cubicBezTo>
                <a:cubicBezTo>
                  <a:pt x="69" y="38"/>
                  <a:pt x="66" y="35"/>
                  <a:pt x="66" y="31"/>
                </a:cubicBezTo>
                <a:cubicBezTo>
                  <a:pt x="66" y="22"/>
                  <a:pt x="59" y="15"/>
                  <a:pt x="50" y="15"/>
                </a:cubicBezTo>
                <a:lnTo>
                  <a:pt x="31" y="15"/>
                </a:lnTo>
                <a:cubicBezTo>
                  <a:pt x="22" y="15"/>
                  <a:pt x="15" y="22"/>
                  <a:pt x="15" y="31"/>
                </a:cubicBezTo>
                <a:cubicBezTo>
                  <a:pt x="15" y="39"/>
                  <a:pt x="22" y="46"/>
                  <a:pt x="31" y="46"/>
                </a:cubicBezTo>
                <a:lnTo>
                  <a:pt x="50" y="46"/>
                </a:lnTo>
                <a:cubicBezTo>
                  <a:pt x="67" y="46"/>
                  <a:pt x="80" y="60"/>
                  <a:pt x="80" y="77"/>
                </a:cubicBezTo>
                <a:cubicBezTo>
                  <a:pt x="80" y="93"/>
                  <a:pt x="67" y="107"/>
                  <a:pt x="50" y="10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8" name="Freeform 469">
            <a:extLst>
              <a:ext uri="{FF2B5EF4-FFF2-40B4-BE49-F238E27FC236}">
                <a16:creationId xmlns:a16="http://schemas.microsoft.com/office/drawing/2014/main" id="{841D72C0-C7A1-1EFA-66D9-BE1A5DD726E3}"/>
              </a:ext>
            </a:extLst>
          </xdr:cNvPr>
          <xdr:cNvSpPr>
            <a:spLocks/>
          </xdr:cNvSpPr>
        </xdr:nvSpPr>
        <xdr:spPr bwMode="auto">
          <a:xfrm>
            <a:off x="6907214" y="2651125"/>
            <a:ext cx="14288" cy="31750"/>
          </a:xfrm>
          <a:custGeom>
            <a:avLst/>
            <a:gdLst>
              <a:gd name="T0" fmla="*/ 7 w 15"/>
              <a:gd name="T1" fmla="*/ 36 h 36"/>
              <a:gd name="T2" fmla="*/ 0 w 15"/>
              <a:gd name="T3" fmla="*/ 29 h 36"/>
              <a:gd name="T4" fmla="*/ 0 w 15"/>
              <a:gd name="T5" fmla="*/ 7 h 36"/>
              <a:gd name="T6" fmla="*/ 7 w 15"/>
              <a:gd name="T7" fmla="*/ 0 h 36"/>
              <a:gd name="T8" fmla="*/ 15 w 15"/>
              <a:gd name="T9" fmla="*/ 7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7"/>
                </a:lnTo>
                <a:cubicBezTo>
                  <a:pt x="0" y="3"/>
                  <a:pt x="3" y="0"/>
                  <a:pt x="7" y="0"/>
                </a:cubicBezTo>
                <a:cubicBezTo>
                  <a:pt x="11" y="0"/>
                  <a:pt x="15" y="3"/>
                  <a:pt x="15" y="7"/>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49" name="Freeform 470">
            <a:extLst>
              <a:ext uri="{FF2B5EF4-FFF2-40B4-BE49-F238E27FC236}">
                <a16:creationId xmlns:a16="http://schemas.microsoft.com/office/drawing/2014/main" id="{1607172F-8C1B-2079-7F3D-A9C3A7AD7162}"/>
              </a:ext>
            </a:extLst>
          </xdr:cNvPr>
          <xdr:cNvSpPr>
            <a:spLocks/>
          </xdr:cNvSpPr>
        </xdr:nvSpPr>
        <xdr:spPr bwMode="auto">
          <a:xfrm>
            <a:off x="6907214" y="2754313"/>
            <a:ext cx="14288" cy="31750"/>
          </a:xfrm>
          <a:custGeom>
            <a:avLst/>
            <a:gdLst>
              <a:gd name="T0" fmla="*/ 7 w 15"/>
              <a:gd name="T1" fmla="*/ 36 h 36"/>
              <a:gd name="T2" fmla="*/ 0 w 15"/>
              <a:gd name="T3" fmla="*/ 29 h 36"/>
              <a:gd name="T4" fmla="*/ 0 w 15"/>
              <a:gd name="T5" fmla="*/ 8 h 36"/>
              <a:gd name="T6" fmla="*/ 7 w 15"/>
              <a:gd name="T7" fmla="*/ 0 h 36"/>
              <a:gd name="T8" fmla="*/ 15 w 15"/>
              <a:gd name="T9" fmla="*/ 8 h 36"/>
              <a:gd name="T10" fmla="*/ 15 w 15"/>
              <a:gd name="T11" fmla="*/ 29 h 36"/>
              <a:gd name="T12" fmla="*/ 7 w 15"/>
              <a:gd name="T13" fmla="*/ 36 h 36"/>
            </a:gdLst>
            <a:ahLst/>
            <a:cxnLst>
              <a:cxn ang="0">
                <a:pos x="T0" y="T1"/>
              </a:cxn>
              <a:cxn ang="0">
                <a:pos x="T2" y="T3"/>
              </a:cxn>
              <a:cxn ang="0">
                <a:pos x="T4" y="T5"/>
              </a:cxn>
              <a:cxn ang="0">
                <a:pos x="T6" y="T7"/>
              </a:cxn>
              <a:cxn ang="0">
                <a:pos x="T8" y="T9"/>
              </a:cxn>
              <a:cxn ang="0">
                <a:pos x="T10" y="T11"/>
              </a:cxn>
              <a:cxn ang="0">
                <a:pos x="T12" y="T13"/>
              </a:cxn>
            </a:cxnLst>
            <a:rect l="0" t="0" r="r" b="b"/>
            <a:pathLst>
              <a:path w="15" h="36">
                <a:moveTo>
                  <a:pt x="7" y="36"/>
                </a:moveTo>
                <a:cubicBezTo>
                  <a:pt x="3" y="36"/>
                  <a:pt x="0" y="33"/>
                  <a:pt x="0" y="29"/>
                </a:cubicBezTo>
                <a:lnTo>
                  <a:pt x="0" y="8"/>
                </a:lnTo>
                <a:cubicBezTo>
                  <a:pt x="0" y="4"/>
                  <a:pt x="3" y="0"/>
                  <a:pt x="7" y="0"/>
                </a:cubicBezTo>
                <a:cubicBezTo>
                  <a:pt x="11" y="0"/>
                  <a:pt x="15" y="4"/>
                  <a:pt x="15" y="8"/>
                </a:cubicBezTo>
                <a:lnTo>
                  <a:pt x="15" y="29"/>
                </a:lnTo>
                <a:cubicBezTo>
                  <a:pt x="15" y="33"/>
                  <a:pt x="11" y="36"/>
                  <a:pt x="7" y="3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6350</xdr:colOff>
      <xdr:row>317</xdr:row>
      <xdr:rowOff>123826</xdr:rowOff>
    </xdr:from>
    <xdr:ext cx="872678" cy="542925"/>
    <xdr:grpSp>
      <xdr:nvGrpSpPr>
        <xdr:cNvPr id="950" name="Handshake13" descr="{&quot;Key&quot;:&quot;POWER_USER_SHAPE_ICON&quot;,&quot;Value&quot;:&quot;POWER_USER_SHAPE_ICON_STYLE_1&quot;}">
          <a:extLst>
            <a:ext uri="{FF2B5EF4-FFF2-40B4-BE49-F238E27FC236}">
              <a16:creationId xmlns:a16="http://schemas.microsoft.com/office/drawing/2014/main" id="{3ED167CF-0829-3446-9D28-45A490066366}"/>
            </a:ext>
          </a:extLst>
        </xdr:cNvPr>
        <xdr:cNvGrpSpPr>
          <a:grpSpLocks noChangeAspect="1"/>
        </xdr:cNvGrpSpPr>
      </xdr:nvGrpSpPr>
      <xdr:grpSpPr>
        <a:xfrm>
          <a:off x="2486025" y="85436076"/>
          <a:ext cx="872678" cy="542925"/>
          <a:chOff x="390525" y="744539"/>
          <a:chExt cx="415925" cy="258762"/>
        </a:xfrm>
        <a:solidFill>
          <a:schemeClr val="accent1"/>
        </a:solidFill>
      </xdr:grpSpPr>
      <xdr:sp macro="" textlink="">
        <xdr:nvSpPr>
          <xdr:cNvPr id="951" name="Freeform 549">
            <a:extLst>
              <a:ext uri="{FF2B5EF4-FFF2-40B4-BE49-F238E27FC236}">
                <a16:creationId xmlns:a16="http://schemas.microsoft.com/office/drawing/2014/main" id="{1E9B7975-1CDF-3472-6BA0-3325C05C2724}"/>
              </a:ext>
            </a:extLst>
          </xdr:cNvPr>
          <xdr:cNvSpPr>
            <a:spLocks/>
          </xdr:cNvSpPr>
        </xdr:nvSpPr>
        <xdr:spPr bwMode="auto">
          <a:xfrm>
            <a:off x="519112" y="760414"/>
            <a:ext cx="195263" cy="107950"/>
          </a:xfrm>
          <a:custGeom>
            <a:avLst/>
            <a:gdLst>
              <a:gd name="T0" fmla="*/ 226 w 321"/>
              <a:gd name="T1" fmla="*/ 176 h 176"/>
              <a:gd name="T2" fmla="*/ 199 w 321"/>
              <a:gd name="T3" fmla="*/ 173 h 176"/>
              <a:gd name="T4" fmla="*/ 149 w 321"/>
              <a:gd name="T5" fmla="*/ 141 h 176"/>
              <a:gd name="T6" fmla="*/ 109 w 321"/>
              <a:gd name="T7" fmla="*/ 124 h 176"/>
              <a:gd name="T8" fmla="*/ 26 w 321"/>
              <a:gd name="T9" fmla="*/ 115 h 176"/>
              <a:gd name="T10" fmla="*/ 0 w 321"/>
              <a:gd name="T11" fmla="*/ 62 h 176"/>
              <a:gd name="T12" fmla="*/ 0 w 321"/>
              <a:gd name="T13" fmla="*/ 54 h 176"/>
              <a:gd name="T14" fmla="*/ 8 w 321"/>
              <a:gd name="T15" fmla="*/ 54 h 176"/>
              <a:gd name="T16" fmla="*/ 143 w 321"/>
              <a:gd name="T17" fmla="*/ 17 h 176"/>
              <a:gd name="T18" fmla="*/ 258 w 321"/>
              <a:gd name="T19" fmla="*/ 33 h 176"/>
              <a:gd name="T20" fmla="*/ 262 w 321"/>
              <a:gd name="T21" fmla="*/ 36 h 176"/>
              <a:gd name="T22" fmla="*/ 280 w 321"/>
              <a:gd name="T23" fmla="*/ 40 h 176"/>
              <a:gd name="T24" fmla="*/ 315 w 321"/>
              <a:gd name="T25" fmla="*/ 26 h 176"/>
              <a:gd name="T26" fmla="*/ 321 w 321"/>
              <a:gd name="T27" fmla="*/ 41 h 176"/>
              <a:gd name="T28" fmla="*/ 287 w 321"/>
              <a:gd name="T29" fmla="*/ 55 h 176"/>
              <a:gd name="T30" fmla="*/ 250 w 321"/>
              <a:gd name="T31" fmla="*/ 48 h 176"/>
              <a:gd name="T32" fmla="*/ 247 w 321"/>
              <a:gd name="T33" fmla="*/ 45 h 176"/>
              <a:gd name="T34" fmla="*/ 150 w 321"/>
              <a:gd name="T35" fmla="*/ 32 h 176"/>
              <a:gd name="T36" fmla="*/ 18 w 321"/>
              <a:gd name="T37" fmla="*/ 70 h 176"/>
              <a:gd name="T38" fmla="*/ 36 w 321"/>
              <a:gd name="T39" fmla="*/ 102 h 176"/>
              <a:gd name="T40" fmla="*/ 105 w 321"/>
              <a:gd name="T41" fmla="*/ 107 h 176"/>
              <a:gd name="T42" fmla="*/ 165 w 321"/>
              <a:gd name="T43" fmla="*/ 134 h 176"/>
              <a:gd name="T44" fmla="*/ 202 w 321"/>
              <a:gd name="T45" fmla="*/ 157 h 176"/>
              <a:gd name="T46" fmla="*/ 275 w 321"/>
              <a:gd name="T47" fmla="*/ 145 h 176"/>
              <a:gd name="T48" fmla="*/ 287 w 321"/>
              <a:gd name="T49" fmla="*/ 157 h 176"/>
              <a:gd name="T50" fmla="*/ 226 w 321"/>
              <a:gd name="T51" fmla="*/ 176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21" h="176">
                <a:moveTo>
                  <a:pt x="226" y="176"/>
                </a:moveTo>
                <a:cubicBezTo>
                  <a:pt x="217" y="176"/>
                  <a:pt x="207" y="175"/>
                  <a:pt x="199" y="173"/>
                </a:cubicBezTo>
                <a:cubicBezTo>
                  <a:pt x="173" y="168"/>
                  <a:pt x="156" y="157"/>
                  <a:pt x="149" y="141"/>
                </a:cubicBezTo>
                <a:cubicBezTo>
                  <a:pt x="139" y="115"/>
                  <a:pt x="110" y="123"/>
                  <a:pt x="109" y="124"/>
                </a:cubicBezTo>
                <a:cubicBezTo>
                  <a:pt x="73" y="133"/>
                  <a:pt x="45" y="130"/>
                  <a:pt x="26" y="115"/>
                </a:cubicBezTo>
                <a:cubicBezTo>
                  <a:pt x="1" y="96"/>
                  <a:pt x="0" y="64"/>
                  <a:pt x="0" y="62"/>
                </a:cubicBezTo>
                <a:lnTo>
                  <a:pt x="0" y="54"/>
                </a:lnTo>
                <a:lnTo>
                  <a:pt x="8" y="54"/>
                </a:lnTo>
                <a:cubicBezTo>
                  <a:pt x="9" y="54"/>
                  <a:pt x="58" y="53"/>
                  <a:pt x="143" y="17"/>
                </a:cubicBezTo>
                <a:cubicBezTo>
                  <a:pt x="183" y="0"/>
                  <a:pt x="228" y="6"/>
                  <a:pt x="258" y="33"/>
                </a:cubicBezTo>
                <a:cubicBezTo>
                  <a:pt x="259" y="34"/>
                  <a:pt x="261" y="35"/>
                  <a:pt x="262" y="36"/>
                </a:cubicBezTo>
                <a:cubicBezTo>
                  <a:pt x="266" y="40"/>
                  <a:pt x="275" y="42"/>
                  <a:pt x="280" y="40"/>
                </a:cubicBezTo>
                <a:lnTo>
                  <a:pt x="315" y="26"/>
                </a:lnTo>
                <a:lnTo>
                  <a:pt x="321" y="41"/>
                </a:lnTo>
                <a:lnTo>
                  <a:pt x="287" y="55"/>
                </a:lnTo>
                <a:cubicBezTo>
                  <a:pt x="275" y="60"/>
                  <a:pt x="259" y="57"/>
                  <a:pt x="250" y="48"/>
                </a:cubicBezTo>
                <a:cubicBezTo>
                  <a:pt x="249" y="47"/>
                  <a:pt x="248" y="46"/>
                  <a:pt x="247" y="45"/>
                </a:cubicBezTo>
                <a:cubicBezTo>
                  <a:pt x="222" y="23"/>
                  <a:pt x="184" y="17"/>
                  <a:pt x="150" y="32"/>
                </a:cubicBezTo>
                <a:cubicBezTo>
                  <a:pt x="82" y="61"/>
                  <a:pt x="36" y="68"/>
                  <a:pt x="18" y="70"/>
                </a:cubicBezTo>
                <a:cubicBezTo>
                  <a:pt x="19" y="79"/>
                  <a:pt x="24" y="93"/>
                  <a:pt x="36" y="102"/>
                </a:cubicBezTo>
                <a:cubicBezTo>
                  <a:pt x="51" y="113"/>
                  <a:pt x="74" y="115"/>
                  <a:pt x="105" y="107"/>
                </a:cubicBezTo>
                <a:cubicBezTo>
                  <a:pt x="120" y="103"/>
                  <a:pt x="152" y="103"/>
                  <a:pt x="165" y="134"/>
                </a:cubicBezTo>
                <a:cubicBezTo>
                  <a:pt x="169" y="145"/>
                  <a:pt x="183" y="153"/>
                  <a:pt x="202" y="157"/>
                </a:cubicBezTo>
                <a:cubicBezTo>
                  <a:pt x="231" y="163"/>
                  <a:pt x="263" y="158"/>
                  <a:pt x="275" y="145"/>
                </a:cubicBezTo>
                <a:lnTo>
                  <a:pt x="287" y="157"/>
                </a:lnTo>
                <a:cubicBezTo>
                  <a:pt x="273" y="170"/>
                  <a:pt x="249" y="176"/>
                  <a:pt x="226" y="17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2" name="Freeform 550">
            <a:extLst>
              <a:ext uri="{FF2B5EF4-FFF2-40B4-BE49-F238E27FC236}">
                <a16:creationId xmlns:a16="http://schemas.microsoft.com/office/drawing/2014/main" id="{F740DACD-2136-A970-95E3-1A0B3C645EF7}"/>
              </a:ext>
            </a:extLst>
          </xdr:cNvPr>
          <xdr:cNvSpPr>
            <a:spLocks/>
          </xdr:cNvSpPr>
        </xdr:nvSpPr>
        <xdr:spPr bwMode="auto">
          <a:xfrm>
            <a:off x="720725" y="869951"/>
            <a:ext cx="39688" cy="39688"/>
          </a:xfrm>
          <a:custGeom>
            <a:avLst/>
            <a:gdLst>
              <a:gd name="T0" fmla="*/ 16 w 65"/>
              <a:gd name="T1" fmla="*/ 64 h 64"/>
              <a:gd name="T2" fmla="*/ 0 w 65"/>
              <a:gd name="T3" fmla="*/ 61 h 64"/>
              <a:gd name="T4" fmla="*/ 59 w 65"/>
              <a:gd name="T5" fmla="*/ 0 h 64"/>
              <a:gd name="T6" fmla="*/ 65 w 65"/>
              <a:gd name="T7" fmla="*/ 16 h 64"/>
              <a:gd name="T8" fmla="*/ 16 w 65"/>
              <a:gd name="T9" fmla="*/ 64 h 64"/>
            </a:gdLst>
            <a:ahLst/>
            <a:cxnLst>
              <a:cxn ang="0">
                <a:pos x="T0" y="T1"/>
              </a:cxn>
              <a:cxn ang="0">
                <a:pos x="T2" y="T3"/>
              </a:cxn>
              <a:cxn ang="0">
                <a:pos x="T4" y="T5"/>
              </a:cxn>
              <a:cxn ang="0">
                <a:pos x="T6" y="T7"/>
              </a:cxn>
              <a:cxn ang="0">
                <a:pos x="T8" y="T9"/>
              </a:cxn>
            </a:cxnLst>
            <a:rect l="0" t="0" r="r" b="b"/>
            <a:pathLst>
              <a:path w="65" h="64">
                <a:moveTo>
                  <a:pt x="16" y="64"/>
                </a:moveTo>
                <a:lnTo>
                  <a:pt x="0" y="61"/>
                </a:lnTo>
                <a:cubicBezTo>
                  <a:pt x="7" y="18"/>
                  <a:pt x="57" y="1"/>
                  <a:pt x="59" y="0"/>
                </a:cubicBezTo>
                <a:lnTo>
                  <a:pt x="65" y="16"/>
                </a:lnTo>
                <a:cubicBezTo>
                  <a:pt x="64" y="16"/>
                  <a:pt x="22" y="31"/>
                  <a:pt x="16" y="6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3" name="Freeform 552">
            <a:extLst>
              <a:ext uri="{FF2B5EF4-FFF2-40B4-BE49-F238E27FC236}">
                <a16:creationId xmlns:a16="http://schemas.microsoft.com/office/drawing/2014/main" id="{B611FA85-F6D5-B0E0-6B02-EDF82AF4FD5B}"/>
              </a:ext>
            </a:extLst>
          </xdr:cNvPr>
          <xdr:cNvSpPr>
            <a:spLocks/>
          </xdr:cNvSpPr>
        </xdr:nvSpPr>
        <xdr:spPr bwMode="auto">
          <a:xfrm>
            <a:off x="436562" y="869951"/>
            <a:ext cx="41275" cy="49213"/>
          </a:xfrm>
          <a:custGeom>
            <a:avLst/>
            <a:gdLst>
              <a:gd name="T0" fmla="*/ 59 w 68"/>
              <a:gd name="T1" fmla="*/ 80 h 80"/>
              <a:gd name="T2" fmla="*/ 36 w 68"/>
              <a:gd name="T3" fmla="*/ 46 h 80"/>
              <a:gd name="T4" fmla="*/ 0 w 68"/>
              <a:gd name="T5" fmla="*/ 16 h 80"/>
              <a:gd name="T6" fmla="*/ 6 w 68"/>
              <a:gd name="T7" fmla="*/ 0 h 80"/>
              <a:gd name="T8" fmla="*/ 51 w 68"/>
              <a:gd name="T9" fmla="*/ 40 h 80"/>
              <a:gd name="T10" fmla="*/ 68 w 68"/>
              <a:gd name="T11" fmla="*/ 66 h 80"/>
              <a:gd name="T12" fmla="*/ 59 w 68"/>
              <a:gd name="T13" fmla="*/ 80 h 80"/>
            </a:gdLst>
            <a:ahLst/>
            <a:cxnLst>
              <a:cxn ang="0">
                <a:pos x="T0" y="T1"/>
              </a:cxn>
              <a:cxn ang="0">
                <a:pos x="T2" y="T3"/>
              </a:cxn>
              <a:cxn ang="0">
                <a:pos x="T4" y="T5"/>
              </a:cxn>
              <a:cxn ang="0">
                <a:pos x="T6" y="T7"/>
              </a:cxn>
              <a:cxn ang="0">
                <a:pos x="T8" y="T9"/>
              </a:cxn>
              <a:cxn ang="0">
                <a:pos x="T10" y="T11"/>
              </a:cxn>
              <a:cxn ang="0">
                <a:pos x="T12" y="T13"/>
              </a:cxn>
            </a:cxnLst>
            <a:rect l="0" t="0" r="r" b="b"/>
            <a:pathLst>
              <a:path w="68" h="80">
                <a:moveTo>
                  <a:pt x="59" y="80"/>
                </a:moveTo>
                <a:cubicBezTo>
                  <a:pt x="58" y="79"/>
                  <a:pt x="46" y="71"/>
                  <a:pt x="36" y="46"/>
                </a:cubicBezTo>
                <a:cubicBezTo>
                  <a:pt x="28" y="26"/>
                  <a:pt x="1" y="16"/>
                  <a:pt x="0" y="16"/>
                </a:cubicBezTo>
                <a:lnTo>
                  <a:pt x="6" y="0"/>
                </a:lnTo>
                <a:cubicBezTo>
                  <a:pt x="8" y="1"/>
                  <a:pt x="41" y="13"/>
                  <a:pt x="51" y="40"/>
                </a:cubicBezTo>
                <a:cubicBezTo>
                  <a:pt x="59" y="60"/>
                  <a:pt x="68" y="66"/>
                  <a:pt x="68" y="66"/>
                </a:cubicBezTo>
                <a:lnTo>
                  <a:pt x="59" y="80"/>
                </a:ln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4" name="Freeform 553">
            <a:extLst>
              <a:ext uri="{FF2B5EF4-FFF2-40B4-BE49-F238E27FC236}">
                <a16:creationId xmlns:a16="http://schemas.microsoft.com/office/drawing/2014/main" id="{3E73A8EB-5C25-3D96-6C80-D8A83D819D17}"/>
              </a:ext>
            </a:extLst>
          </xdr:cNvPr>
          <xdr:cNvSpPr>
            <a:spLocks noEditPoints="1"/>
          </xdr:cNvSpPr>
        </xdr:nvSpPr>
        <xdr:spPr bwMode="auto">
          <a:xfrm>
            <a:off x="490537" y="904876"/>
            <a:ext cx="57150" cy="60325"/>
          </a:xfrm>
          <a:custGeom>
            <a:avLst/>
            <a:gdLst>
              <a:gd name="T0" fmla="*/ 57 w 96"/>
              <a:gd name="T1" fmla="*/ 21 h 97"/>
              <a:gd name="T2" fmla="*/ 54 w 96"/>
              <a:gd name="T3" fmla="*/ 21 h 97"/>
              <a:gd name="T4" fmla="*/ 42 w 96"/>
              <a:gd name="T5" fmla="*/ 28 h 97"/>
              <a:gd name="T6" fmla="*/ 25 w 96"/>
              <a:gd name="T7" fmla="*/ 52 h 97"/>
              <a:gd name="T8" fmla="*/ 29 w 96"/>
              <a:gd name="T9" fmla="*/ 77 h 97"/>
              <a:gd name="T10" fmla="*/ 54 w 96"/>
              <a:gd name="T11" fmla="*/ 73 h 97"/>
              <a:gd name="T12" fmla="*/ 71 w 96"/>
              <a:gd name="T13" fmla="*/ 49 h 97"/>
              <a:gd name="T14" fmla="*/ 67 w 96"/>
              <a:gd name="T15" fmla="*/ 24 h 97"/>
              <a:gd name="T16" fmla="*/ 57 w 96"/>
              <a:gd name="T17" fmla="*/ 21 h 97"/>
              <a:gd name="T18" fmla="*/ 39 w 96"/>
              <a:gd name="T19" fmla="*/ 97 h 97"/>
              <a:gd name="T20" fmla="*/ 19 w 96"/>
              <a:gd name="T21" fmla="*/ 91 h 97"/>
              <a:gd name="T22" fmla="*/ 11 w 96"/>
              <a:gd name="T23" fmla="*/ 43 h 97"/>
              <a:gd name="T24" fmla="*/ 28 w 96"/>
              <a:gd name="T25" fmla="*/ 19 h 97"/>
              <a:gd name="T26" fmla="*/ 77 w 96"/>
              <a:gd name="T27" fmla="*/ 11 h 97"/>
              <a:gd name="T28" fmla="*/ 85 w 96"/>
              <a:gd name="T29" fmla="*/ 59 h 97"/>
              <a:gd name="T30" fmla="*/ 68 w 96"/>
              <a:gd name="T31" fmla="*/ 83 h 97"/>
              <a:gd name="T32" fmla="*/ 39 w 96"/>
              <a:gd name="T33" fmla="*/ 97 h 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6" h="97">
                <a:moveTo>
                  <a:pt x="57" y="21"/>
                </a:moveTo>
                <a:cubicBezTo>
                  <a:pt x="56" y="21"/>
                  <a:pt x="55" y="21"/>
                  <a:pt x="54" y="21"/>
                </a:cubicBezTo>
                <a:cubicBezTo>
                  <a:pt x="49" y="22"/>
                  <a:pt x="45" y="25"/>
                  <a:pt x="42" y="28"/>
                </a:cubicBezTo>
                <a:lnTo>
                  <a:pt x="25" y="52"/>
                </a:lnTo>
                <a:cubicBezTo>
                  <a:pt x="19" y="60"/>
                  <a:pt x="21" y="72"/>
                  <a:pt x="29" y="77"/>
                </a:cubicBezTo>
                <a:cubicBezTo>
                  <a:pt x="37" y="83"/>
                  <a:pt x="48" y="81"/>
                  <a:pt x="54" y="73"/>
                </a:cubicBezTo>
                <a:lnTo>
                  <a:pt x="71" y="49"/>
                </a:lnTo>
                <a:cubicBezTo>
                  <a:pt x="77" y="41"/>
                  <a:pt x="75" y="30"/>
                  <a:pt x="67" y="24"/>
                </a:cubicBezTo>
                <a:cubicBezTo>
                  <a:pt x="64" y="22"/>
                  <a:pt x="60" y="21"/>
                  <a:pt x="57" y="21"/>
                </a:cubicBezTo>
                <a:close/>
                <a:moveTo>
                  <a:pt x="39" y="97"/>
                </a:moveTo>
                <a:cubicBezTo>
                  <a:pt x="32" y="97"/>
                  <a:pt x="25" y="95"/>
                  <a:pt x="19" y="91"/>
                </a:cubicBezTo>
                <a:cubicBezTo>
                  <a:pt x="4" y="80"/>
                  <a:pt x="0" y="58"/>
                  <a:pt x="11" y="43"/>
                </a:cubicBezTo>
                <a:lnTo>
                  <a:pt x="28" y="19"/>
                </a:lnTo>
                <a:cubicBezTo>
                  <a:pt x="40" y="3"/>
                  <a:pt x="61" y="0"/>
                  <a:pt x="77" y="11"/>
                </a:cubicBezTo>
                <a:cubicBezTo>
                  <a:pt x="92" y="22"/>
                  <a:pt x="96" y="44"/>
                  <a:pt x="85" y="59"/>
                </a:cubicBezTo>
                <a:lnTo>
                  <a:pt x="68" y="83"/>
                </a:lnTo>
                <a:cubicBezTo>
                  <a:pt x="61" y="92"/>
                  <a:pt x="50" y="97"/>
                  <a:pt x="39" y="9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5" name="Freeform 554">
            <a:extLst>
              <a:ext uri="{FF2B5EF4-FFF2-40B4-BE49-F238E27FC236}">
                <a16:creationId xmlns:a16="http://schemas.microsoft.com/office/drawing/2014/main" id="{097EF756-22F7-78FC-1856-FB088B79C308}"/>
              </a:ext>
            </a:extLst>
          </xdr:cNvPr>
          <xdr:cNvSpPr>
            <a:spLocks noEditPoints="1"/>
          </xdr:cNvSpPr>
        </xdr:nvSpPr>
        <xdr:spPr bwMode="auto">
          <a:xfrm>
            <a:off x="519112" y="925514"/>
            <a:ext cx="55563" cy="58738"/>
          </a:xfrm>
          <a:custGeom>
            <a:avLst/>
            <a:gdLst>
              <a:gd name="T0" fmla="*/ 52 w 92"/>
              <a:gd name="T1" fmla="*/ 18 h 94"/>
              <a:gd name="T2" fmla="*/ 50 w 92"/>
              <a:gd name="T3" fmla="*/ 18 h 94"/>
              <a:gd name="T4" fmla="*/ 38 w 92"/>
              <a:gd name="T5" fmla="*/ 25 h 94"/>
              <a:gd name="T6" fmla="*/ 21 w 92"/>
              <a:gd name="T7" fmla="*/ 49 h 94"/>
              <a:gd name="T8" fmla="*/ 18 w 92"/>
              <a:gd name="T9" fmla="*/ 62 h 94"/>
              <a:gd name="T10" fmla="*/ 25 w 92"/>
              <a:gd name="T11" fmla="*/ 74 h 94"/>
              <a:gd name="T12" fmla="*/ 38 w 92"/>
              <a:gd name="T13" fmla="*/ 77 h 94"/>
              <a:gd name="T14" fmla="*/ 50 w 92"/>
              <a:gd name="T15" fmla="*/ 70 h 94"/>
              <a:gd name="T16" fmla="*/ 67 w 92"/>
              <a:gd name="T17" fmla="*/ 46 h 94"/>
              <a:gd name="T18" fmla="*/ 70 w 92"/>
              <a:gd name="T19" fmla="*/ 33 h 94"/>
              <a:gd name="T20" fmla="*/ 63 w 92"/>
              <a:gd name="T21" fmla="*/ 21 h 94"/>
              <a:gd name="T22" fmla="*/ 52 w 92"/>
              <a:gd name="T23" fmla="*/ 18 h 94"/>
              <a:gd name="T24" fmla="*/ 35 w 92"/>
              <a:gd name="T25" fmla="*/ 94 h 94"/>
              <a:gd name="T26" fmla="*/ 15 w 92"/>
              <a:gd name="T27" fmla="*/ 88 h 94"/>
              <a:gd name="T28" fmla="*/ 1 w 92"/>
              <a:gd name="T29" fmla="*/ 65 h 94"/>
              <a:gd name="T30" fmla="*/ 7 w 92"/>
              <a:gd name="T31" fmla="*/ 39 h 94"/>
              <a:gd name="T32" fmla="*/ 24 w 92"/>
              <a:gd name="T33" fmla="*/ 15 h 94"/>
              <a:gd name="T34" fmla="*/ 47 w 92"/>
              <a:gd name="T35" fmla="*/ 1 h 94"/>
              <a:gd name="T36" fmla="*/ 73 w 92"/>
              <a:gd name="T37" fmla="*/ 8 h 94"/>
              <a:gd name="T38" fmla="*/ 81 w 92"/>
              <a:gd name="T39" fmla="*/ 56 h 94"/>
              <a:gd name="T40" fmla="*/ 63 w 92"/>
              <a:gd name="T41" fmla="*/ 80 h 94"/>
              <a:gd name="T42" fmla="*/ 41 w 92"/>
              <a:gd name="T43" fmla="*/ 94 h 94"/>
              <a:gd name="T44" fmla="*/ 35 w 92"/>
              <a:gd name="T45" fmla="*/ 94 h 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2" h="94">
                <a:moveTo>
                  <a:pt x="52" y="18"/>
                </a:moveTo>
                <a:cubicBezTo>
                  <a:pt x="51" y="18"/>
                  <a:pt x="50" y="18"/>
                  <a:pt x="50" y="18"/>
                </a:cubicBezTo>
                <a:cubicBezTo>
                  <a:pt x="45" y="19"/>
                  <a:pt x="41" y="21"/>
                  <a:pt x="38" y="25"/>
                </a:cubicBezTo>
                <a:lnTo>
                  <a:pt x="21" y="49"/>
                </a:lnTo>
                <a:cubicBezTo>
                  <a:pt x="18" y="53"/>
                  <a:pt x="17" y="58"/>
                  <a:pt x="18" y="62"/>
                </a:cubicBezTo>
                <a:cubicBezTo>
                  <a:pt x="18" y="67"/>
                  <a:pt x="21" y="71"/>
                  <a:pt x="25" y="74"/>
                </a:cubicBezTo>
                <a:cubicBezTo>
                  <a:pt x="29" y="77"/>
                  <a:pt x="33" y="78"/>
                  <a:pt x="38" y="77"/>
                </a:cubicBezTo>
                <a:cubicBezTo>
                  <a:pt x="43" y="77"/>
                  <a:pt x="47" y="74"/>
                  <a:pt x="50" y="70"/>
                </a:cubicBezTo>
                <a:lnTo>
                  <a:pt x="67" y="46"/>
                </a:lnTo>
                <a:cubicBezTo>
                  <a:pt x="70" y="42"/>
                  <a:pt x="71" y="38"/>
                  <a:pt x="70" y="33"/>
                </a:cubicBezTo>
                <a:cubicBezTo>
                  <a:pt x="69" y="28"/>
                  <a:pt x="67" y="24"/>
                  <a:pt x="63" y="21"/>
                </a:cubicBezTo>
                <a:cubicBezTo>
                  <a:pt x="60" y="19"/>
                  <a:pt x="56" y="18"/>
                  <a:pt x="52" y="18"/>
                </a:cubicBezTo>
                <a:close/>
                <a:moveTo>
                  <a:pt x="35" y="94"/>
                </a:moveTo>
                <a:cubicBezTo>
                  <a:pt x="28" y="94"/>
                  <a:pt x="21" y="92"/>
                  <a:pt x="15" y="88"/>
                </a:cubicBezTo>
                <a:cubicBezTo>
                  <a:pt x="8" y="82"/>
                  <a:pt x="3" y="74"/>
                  <a:pt x="1" y="65"/>
                </a:cubicBezTo>
                <a:cubicBezTo>
                  <a:pt x="0" y="56"/>
                  <a:pt x="2" y="47"/>
                  <a:pt x="7" y="39"/>
                </a:cubicBezTo>
                <a:lnTo>
                  <a:pt x="24" y="15"/>
                </a:lnTo>
                <a:cubicBezTo>
                  <a:pt x="30" y="8"/>
                  <a:pt x="38" y="3"/>
                  <a:pt x="47" y="1"/>
                </a:cubicBezTo>
                <a:cubicBezTo>
                  <a:pt x="56" y="0"/>
                  <a:pt x="65" y="2"/>
                  <a:pt x="73" y="8"/>
                </a:cubicBezTo>
                <a:cubicBezTo>
                  <a:pt x="88" y="19"/>
                  <a:pt x="92" y="40"/>
                  <a:pt x="81" y="56"/>
                </a:cubicBezTo>
                <a:lnTo>
                  <a:pt x="63" y="80"/>
                </a:lnTo>
                <a:cubicBezTo>
                  <a:pt x="58" y="87"/>
                  <a:pt x="50" y="92"/>
                  <a:pt x="41" y="94"/>
                </a:cubicBezTo>
                <a:cubicBezTo>
                  <a:pt x="39" y="94"/>
                  <a:pt x="37" y="94"/>
                  <a:pt x="35" y="9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6" name="Freeform 555">
            <a:extLst>
              <a:ext uri="{FF2B5EF4-FFF2-40B4-BE49-F238E27FC236}">
                <a16:creationId xmlns:a16="http://schemas.microsoft.com/office/drawing/2014/main" id="{9C5FEA3B-AC3D-FF40-53E7-E023A9CEB0C4}"/>
              </a:ext>
            </a:extLst>
          </xdr:cNvPr>
          <xdr:cNvSpPr>
            <a:spLocks noEditPoints="1"/>
          </xdr:cNvSpPr>
        </xdr:nvSpPr>
        <xdr:spPr bwMode="auto">
          <a:xfrm>
            <a:off x="544512" y="950914"/>
            <a:ext cx="49213" cy="50800"/>
          </a:xfrm>
          <a:custGeom>
            <a:avLst/>
            <a:gdLst>
              <a:gd name="T0" fmla="*/ 31 w 82"/>
              <a:gd name="T1" fmla="*/ 25 h 84"/>
              <a:gd name="T2" fmla="*/ 21 w 82"/>
              <a:gd name="T3" fmla="*/ 39 h 84"/>
              <a:gd name="T4" fmla="*/ 18 w 82"/>
              <a:gd name="T5" fmla="*/ 52 h 84"/>
              <a:gd name="T6" fmla="*/ 26 w 82"/>
              <a:gd name="T7" fmla="*/ 64 h 84"/>
              <a:gd name="T8" fmla="*/ 39 w 82"/>
              <a:gd name="T9" fmla="*/ 67 h 84"/>
              <a:gd name="T10" fmla="*/ 51 w 82"/>
              <a:gd name="T11" fmla="*/ 60 h 84"/>
              <a:gd name="T12" fmla="*/ 60 w 82"/>
              <a:gd name="T13" fmla="*/ 46 h 84"/>
              <a:gd name="T14" fmla="*/ 64 w 82"/>
              <a:gd name="T15" fmla="*/ 33 h 84"/>
              <a:gd name="T16" fmla="*/ 56 w 82"/>
              <a:gd name="T17" fmla="*/ 21 h 84"/>
              <a:gd name="T18" fmla="*/ 43 w 82"/>
              <a:gd name="T19" fmla="*/ 18 h 84"/>
              <a:gd name="T20" fmla="*/ 31 w 82"/>
              <a:gd name="T21" fmla="*/ 25 h 84"/>
              <a:gd name="T22" fmla="*/ 36 w 82"/>
              <a:gd name="T23" fmla="*/ 84 h 84"/>
              <a:gd name="T24" fmla="*/ 16 w 82"/>
              <a:gd name="T25" fmla="*/ 77 h 84"/>
              <a:gd name="T26" fmla="*/ 2 w 82"/>
              <a:gd name="T27" fmla="*/ 55 h 84"/>
              <a:gd name="T28" fmla="*/ 8 w 82"/>
              <a:gd name="T29" fmla="*/ 29 h 84"/>
              <a:gd name="T30" fmla="*/ 18 w 82"/>
              <a:gd name="T31" fmla="*/ 16 h 84"/>
              <a:gd name="T32" fmla="*/ 40 w 82"/>
              <a:gd name="T33" fmla="*/ 2 h 84"/>
              <a:gd name="T34" fmla="*/ 66 w 82"/>
              <a:gd name="T35" fmla="*/ 8 h 84"/>
              <a:gd name="T36" fmla="*/ 80 w 82"/>
              <a:gd name="T37" fmla="*/ 30 h 84"/>
              <a:gd name="T38" fmla="*/ 74 w 82"/>
              <a:gd name="T39" fmla="*/ 56 h 84"/>
              <a:gd name="T40" fmla="*/ 64 w 82"/>
              <a:gd name="T41" fmla="*/ 70 h 84"/>
              <a:gd name="T42" fmla="*/ 42 w 82"/>
              <a:gd name="T43" fmla="*/ 84 h 84"/>
              <a:gd name="T44" fmla="*/ 36 w 82"/>
              <a:gd name="T45"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2" h="84">
                <a:moveTo>
                  <a:pt x="31" y="25"/>
                </a:moveTo>
                <a:lnTo>
                  <a:pt x="21" y="39"/>
                </a:lnTo>
                <a:cubicBezTo>
                  <a:pt x="19" y="43"/>
                  <a:pt x="18" y="47"/>
                  <a:pt x="18" y="52"/>
                </a:cubicBezTo>
                <a:cubicBezTo>
                  <a:pt x="19" y="57"/>
                  <a:pt x="22" y="61"/>
                  <a:pt x="26" y="64"/>
                </a:cubicBezTo>
                <a:cubicBezTo>
                  <a:pt x="30" y="67"/>
                  <a:pt x="34" y="68"/>
                  <a:pt x="39" y="67"/>
                </a:cubicBezTo>
                <a:cubicBezTo>
                  <a:pt x="44" y="66"/>
                  <a:pt x="48" y="64"/>
                  <a:pt x="51" y="60"/>
                </a:cubicBezTo>
                <a:lnTo>
                  <a:pt x="60" y="46"/>
                </a:lnTo>
                <a:cubicBezTo>
                  <a:pt x="63" y="42"/>
                  <a:pt x="64" y="38"/>
                  <a:pt x="64" y="33"/>
                </a:cubicBezTo>
                <a:cubicBezTo>
                  <a:pt x="63" y="28"/>
                  <a:pt x="60" y="24"/>
                  <a:pt x="56" y="21"/>
                </a:cubicBezTo>
                <a:cubicBezTo>
                  <a:pt x="52" y="18"/>
                  <a:pt x="48" y="17"/>
                  <a:pt x="43" y="18"/>
                </a:cubicBezTo>
                <a:cubicBezTo>
                  <a:pt x="38" y="19"/>
                  <a:pt x="34" y="21"/>
                  <a:pt x="31" y="25"/>
                </a:cubicBezTo>
                <a:close/>
                <a:moveTo>
                  <a:pt x="36" y="84"/>
                </a:moveTo>
                <a:cubicBezTo>
                  <a:pt x="29" y="84"/>
                  <a:pt x="22" y="82"/>
                  <a:pt x="16" y="77"/>
                </a:cubicBezTo>
                <a:cubicBezTo>
                  <a:pt x="8" y="72"/>
                  <a:pt x="3" y="64"/>
                  <a:pt x="2" y="55"/>
                </a:cubicBezTo>
                <a:cubicBezTo>
                  <a:pt x="0" y="46"/>
                  <a:pt x="3" y="37"/>
                  <a:pt x="8" y="29"/>
                </a:cubicBezTo>
                <a:lnTo>
                  <a:pt x="18" y="16"/>
                </a:lnTo>
                <a:cubicBezTo>
                  <a:pt x="23" y="8"/>
                  <a:pt x="31" y="3"/>
                  <a:pt x="40" y="2"/>
                </a:cubicBezTo>
                <a:cubicBezTo>
                  <a:pt x="49" y="0"/>
                  <a:pt x="59" y="2"/>
                  <a:pt x="66" y="8"/>
                </a:cubicBezTo>
                <a:cubicBezTo>
                  <a:pt x="74" y="13"/>
                  <a:pt x="79" y="21"/>
                  <a:pt x="80" y="30"/>
                </a:cubicBezTo>
                <a:cubicBezTo>
                  <a:pt x="82" y="39"/>
                  <a:pt x="79" y="48"/>
                  <a:pt x="74" y="56"/>
                </a:cubicBezTo>
                <a:lnTo>
                  <a:pt x="64" y="70"/>
                </a:lnTo>
                <a:cubicBezTo>
                  <a:pt x="59" y="77"/>
                  <a:pt x="51" y="82"/>
                  <a:pt x="42" y="84"/>
                </a:cubicBezTo>
                <a:cubicBezTo>
                  <a:pt x="40" y="84"/>
                  <a:pt x="38" y="84"/>
                  <a:pt x="36" y="8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7" name="Freeform 556">
            <a:extLst>
              <a:ext uri="{FF2B5EF4-FFF2-40B4-BE49-F238E27FC236}">
                <a16:creationId xmlns:a16="http://schemas.microsoft.com/office/drawing/2014/main" id="{2B7D8EA8-A56A-12D0-0A27-7F6F1022884C}"/>
              </a:ext>
            </a:extLst>
          </xdr:cNvPr>
          <xdr:cNvSpPr>
            <a:spLocks noEditPoints="1"/>
          </xdr:cNvSpPr>
        </xdr:nvSpPr>
        <xdr:spPr bwMode="auto">
          <a:xfrm>
            <a:off x="466725" y="898526"/>
            <a:ext cx="46038" cy="47625"/>
          </a:xfrm>
          <a:custGeom>
            <a:avLst/>
            <a:gdLst>
              <a:gd name="T0" fmla="*/ 41 w 77"/>
              <a:gd name="T1" fmla="*/ 18 h 78"/>
              <a:gd name="T2" fmla="*/ 38 w 77"/>
              <a:gd name="T3" fmla="*/ 18 h 78"/>
              <a:gd name="T4" fmla="*/ 26 w 77"/>
              <a:gd name="T5" fmla="*/ 25 h 78"/>
              <a:gd name="T6" fmla="*/ 26 w 77"/>
              <a:gd name="T7" fmla="*/ 25 h 78"/>
              <a:gd name="T8" fmla="*/ 21 w 77"/>
              <a:gd name="T9" fmla="*/ 33 h 78"/>
              <a:gd name="T10" fmla="*/ 18 w 77"/>
              <a:gd name="T11" fmla="*/ 46 h 78"/>
              <a:gd name="T12" fmla="*/ 25 w 77"/>
              <a:gd name="T13" fmla="*/ 58 h 78"/>
              <a:gd name="T14" fmla="*/ 39 w 77"/>
              <a:gd name="T15" fmla="*/ 61 h 78"/>
              <a:gd name="T16" fmla="*/ 50 w 77"/>
              <a:gd name="T17" fmla="*/ 54 h 78"/>
              <a:gd name="T18" fmla="*/ 56 w 77"/>
              <a:gd name="T19" fmla="*/ 46 h 78"/>
              <a:gd name="T20" fmla="*/ 59 w 77"/>
              <a:gd name="T21" fmla="*/ 33 h 78"/>
              <a:gd name="T22" fmla="*/ 51 w 77"/>
              <a:gd name="T23" fmla="*/ 21 h 78"/>
              <a:gd name="T24" fmla="*/ 41 w 77"/>
              <a:gd name="T25" fmla="*/ 18 h 78"/>
              <a:gd name="T26" fmla="*/ 36 w 77"/>
              <a:gd name="T27" fmla="*/ 78 h 78"/>
              <a:gd name="T28" fmla="*/ 15 w 77"/>
              <a:gd name="T29" fmla="*/ 71 h 78"/>
              <a:gd name="T30" fmla="*/ 1 w 77"/>
              <a:gd name="T31" fmla="*/ 49 h 78"/>
              <a:gd name="T32" fmla="*/ 7 w 77"/>
              <a:gd name="T33" fmla="*/ 23 h 78"/>
              <a:gd name="T34" fmla="*/ 13 w 77"/>
              <a:gd name="T35" fmla="*/ 15 h 78"/>
              <a:gd name="T36" fmla="*/ 35 w 77"/>
              <a:gd name="T37" fmla="*/ 1 h 78"/>
              <a:gd name="T38" fmla="*/ 61 w 77"/>
              <a:gd name="T39" fmla="*/ 7 h 78"/>
              <a:gd name="T40" fmla="*/ 75 w 77"/>
              <a:gd name="T41" fmla="*/ 30 h 78"/>
              <a:gd name="T42" fmla="*/ 69 w 77"/>
              <a:gd name="T43" fmla="*/ 56 h 78"/>
              <a:gd name="T44" fmla="*/ 64 w 77"/>
              <a:gd name="T45" fmla="*/ 63 h 78"/>
              <a:gd name="T46" fmla="*/ 41 w 77"/>
              <a:gd name="T47" fmla="*/ 77 h 78"/>
              <a:gd name="T48" fmla="*/ 36 w 77"/>
              <a:gd name="T49" fmla="*/ 78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7" h="78">
                <a:moveTo>
                  <a:pt x="41" y="18"/>
                </a:moveTo>
                <a:cubicBezTo>
                  <a:pt x="40" y="18"/>
                  <a:pt x="39" y="18"/>
                  <a:pt x="38" y="18"/>
                </a:cubicBezTo>
                <a:cubicBezTo>
                  <a:pt x="33" y="19"/>
                  <a:pt x="29" y="21"/>
                  <a:pt x="26" y="25"/>
                </a:cubicBezTo>
                <a:lnTo>
                  <a:pt x="26" y="25"/>
                </a:lnTo>
                <a:lnTo>
                  <a:pt x="21" y="33"/>
                </a:lnTo>
                <a:cubicBezTo>
                  <a:pt x="18" y="36"/>
                  <a:pt x="17" y="41"/>
                  <a:pt x="18" y="46"/>
                </a:cubicBezTo>
                <a:cubicBezTo>
                  <a:pt x="19" y="51"/>
                  <a:pt x="21" y="55"/>
                  <a:pt x="25" y="58"/>
                </a:cubicBezTo>
                <a:cubicBezTo>
                  <a:pt x="29" y="60"/>
                  <a:pt x="34" y="62"/>
                  <a:pt x="39" y="61"/>
                </a:cubicBezTo>
                <a:cubicBezTo>
                  <a:pt x="43" y="60"/>
                  <a:pt x="47" y="57"/>
                  <a:pt x="50" y="54"/>
                </a:cubicBezTo>
                <a:lnTo>
                  <a:pt x="56" y="46"/>
                </a:lnTo>
                <a:cubicBezTo>
                  <a:pt x="58" y="42"/>
                  <a:pt x="60" y="37"/>
                  <a:pt x="59" y="33"/>
                </a:cubicBezTo>
                <a:cubicBezTo>
                  <a:pt x="58" y="28"/>
                  <a:pt x="55" y="24"/>
                  <a:pt x="51" y="21"/>
                </a:cubicBezTo>
                <a:cubicBezTo>
                  <a:pt x="48" y="19"/>
                  <a:pt x="45" y="18"/>
                  <a:pt x="41" y="18"/>
                </a:cubicBezTo>
                <a:close/>
                <a:moveTo>
                  <a:pt x="36" y="78"/>
                </a:moveTo>
                <a:cubicBezTo>
                  <a:pt x="28" y="78"/>
                  <a:pt x="21" y="75"/>
                  <a:pt x="15" y="71"/>
                </a:cubicBezTo>
                <a:cubicBezTo>
                  <a:pt x="8" y="66"/>
                  <a:pt x="3" y="58"/>
                  <a:pt x="1" y="49"/>
                </a:cubicBezTo>
                <a:cubicBezTo>
                  <a:pt x="0" y="39"/>
                  <a:pt x="2" y="30"/>
                  <a:pt x="7" y="23"/>
                </a:cubicBezTo>
                <a:lnTo>
                  <a:pt x="13" y="15"/>
                </a:lnTo>
                <a:cubicBezTo>
                  <a:pt x="18" y="8"/>
                  <a:pt x="26" y="3"/>
                  <a:pt x="35" y="1"/>
                </a:cubicBezTo>
                <a:cubicBezTo>
                  <a:pt x="45" y="0"/>
                  <a:pt x="54" y="2"/>
                  <a:pt x="61" y="7"/>
                </a:cubicBezTo>
                <a:cubicBezTo>
                  <a:pt x="69" y="13"/>
                  <a:pt x="74" y="21"/>
                  <a:pt x="75" y="30"/>
                </a:cubicBezTo>
                <a:cubicBezTo>
                  <a:pt x="77" y="39"/>
                  <a:pt x="75" y="48"/>
                  <a:pt x="69" y="56"/>
                </a:cubicBezTo>
                <a:lnTo>
                  <a:pt x="64" y="63"/>
                </a:lnTo>
                <a:cubicBezTo>
                  <a:pt x="58" y="71"/>
                  <a:pt x="50" y="76"/>
                  <a:pt x="41" y="77"/>
                </a:cubicBezTo>
                <a:cubicBezTo>
                  <a:pt x="39" y="78"/>
                  <a:pt x="37" y="78"/>
                  <a:pt x="36" y="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8" name="Freeform 557">
            <a:extLst>
              <a:ext uri="{FF2B5EF4-FFF2-40B4-BE49-F238E27FC236}">
                <a16:creationId xmlns:a16="http://schemas.microsoft.com/office/drawing/2014/main" id="{74130F2A-E816-3FA4-8858-275394B05F62}"/>
              </a:ext>
            </a:extLst>
          </xdr:cNvPr>
          <xdr:cNvSpPr>
            <a:spLocks/>
          </xdr:cNvSpPr>
        </xdr:nvSpPr>
        <xdr:spPr bwMode="auto">
          <a:xfrm>
            <a:off x="623887" y="900114"/>
            <a:ext cx="85725" cy="66675"/>
          </a:xfrm>
          <a:custGeom>
            <a:avLst/>
            <a:gdLst>
              <a:gd name="T0" fmla="*/ 100 w 141"/>
              <a:gd name="T1" fmla="*/ 109 h 109"/>
              <a:gd name="T2" fmla="*/ 80 w 141"/>
              <a:gd name="T3" fmla="*/ 103 h 109"/>
              <a:gd name="T4" fmla="*/ 0 w 141"/>
              <a:gd name="T5" fmla="*/ 55 h 109"/>
              <a:gd name="T6" fmla="*/ 9 w 141"/>
              <a:gd name="T7" fmla="*/ 40 h 109"/>
              <a:gd name="T8" fmla="*/ 89 w 141"/>
              <a:gd name="T9" fmla="*/ 89 h 109"/>
              <a:gd name="T10" fmla="*/ 104 w 141"/>
              <a:gd name="T11" fmla="*/ 92 h 109"/>
              <a:gd name="T12" fmla="*/ 116 w 141"/>
              <a:gd name="T13" fmla="*/ 83 h 109"/>
              <a:gd name="T14" fmla="*/ 119 w 141"/>
              <a:gd name="T15" fmla="*/ 68 h 109"/>
              <a:gd name="T16" fmla="*/ 110 w 141"/>
              <a:gd name="T17" fmla="*/ 56 h 109"/>
              <a:gd name="T18" fmla="*/ 38 w 141"/>
              <a:gd name="T19" fmla="*/ 15 h 109"/>
              <a:gd name="T20" fmla="*/ 47 w 141"/>
              <a:gd name="T21" fmla="*/ 0 h 109"/>
              <a:gd name="T22" fmla="*/ 119 w 141"/>
              <a:gd name="T23" fmla="*/ 42 h 109"/>
              <a:gd name="T24" fmla="*/ 130 w 141"/>
              <a:gd name="T25" fmla="*/ 92 h 109"/>
              <a:gd name="T26" fmla="*/ 100 w 141"/>
              <a:gd name="T27" fmla="*/ 109 h 1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1" h="109">
                <a:moveTo>
                  <a:pt x="100" y="109"/>
                </a:moveTo>
                <a:cubicBezTo>
                  <a:pt x="93" y="109"/>
                  <a:pt x="86" y="107"/>
                  <a:pt x="80" y="103"/>
                </a:cubicBezTo>
                <a:lnTo>
                  <a:pt x="0" y="55"/>
                </a:lnTo>
                <a:lnTo>
                  <a:pt x="9" y="40"/>
                </a:lnTo>
                <a:lnTo>
                  <a:pt x="89" y="89"/>
                </a:lnTo>
                <a:cubicBezTo>
                  <a:pt x="93" y="92"/>
                  <a:pt x="99" y="93"/>
                  <a:pt x="104" y="92"/>
                </a:cubicBezTo>
                <a:cubicBezTo>
                  <a:pt x="109" y="91"/>
                  <a:pt x="113" y="87"/>
                  <a:pt x="116" y="83"/>
                </a:cubicBezTo>
                <a:cubicBezTo>
                  <a:pt x="119" y="79"/>
                  <a:pt x="120" y="73"/>
                  <a:pt x="119" y="68"/>
                </a:cubicBezTo>
                <a:cubicBezTo>
                  <a:pt x="118" y="63"/>
                  <a:pt x="115" y="59"/>
                  <a:pt x="110" y="56"/>
                </a:cubicBezTo>
                <a:lnTo>
                  <a:pt x="38" y="15"/>
                </a:lnTo>
                <a:lnTo>
                  <a:pt x="47" y="0"/>
                </a:lnTo>
                <a:lnTo>
                  <a:pt x="119" y="42"/>
                </a:lnTo>
                <a:cubicBezTo>
                  <a:pt x="136" y="53"/>
                  <a:pt x="141" y="75"/>
                  <a:pt x="130" y="92"/>
                </a:cubicBezTo>
                <a:cubicBezTo>
                  <a:pt x="123" y="103"/>
                  <a:pt x="112" y="109"/>
                  <a:pt x="100" y="10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9" name="Freeform 558">
            <a:extLst>
              <a:ext uri="{FF2B5EF4-FFF2-40B4-BE49-F238E27FC236}">
                <a16:creationId xmlns:a16="http://schemas.microsoft.com/office/drawing/2014/main" id="{EF22C42D-0449-9417-E21C-4E8EC00B4D39}"/>
              </a:ext>
            </a:extLst>
          </xdr:cNvPr>
          <xdr:cNvSpPr>
            <a:spLocks/>
          </xdr:cNvSpPr>
        </xdr:nvSpPr>
        <xdr:spPr bwMode="auto">
          <a:xfrm>
            <a:off x="603250" y="923926"/>
            <a:ext cx="71438" cy="63500"/>
          </a:xfrm>
          <a:custGeom>
            <a:avLst/>
            <a:gdLst>
              <a:gd name="T0" fmla="*/ 79 w 117"/>
              <a:gd name="T1" fmla="*/ 103 h 103"/>
              <a:gd name="T2" fmla="*/ 60 w 117"/>
              <a:gd name="T3" fmla="*/ 98 h 103"/>
              <a:gd name="T4" fmla="*/ 0 w 117"/>
              <a:gd name="T5" fmla="*/ 60 h 103"/>
              <a:gd name="T6" fmla="*/ 9 w 117"/>
              <a:gd name="T7" fmla="*/ 46 h 103"/>
              <a:gd name="T8" fmla="*/ 69 w 117"/>
              <a:gd name="T9" fmla="*/ 84 h 103"/>
              <a:gd name="T10" fmla="*/ 84 w 117"/>
              <a:gd name="T11" fmla="*/ 86 h 103"/>
              <a:gd name="T12" fmla="*/ 96 w 117"/>
              <a:gd name="T13" fmla="*/ 78 h 103"/>
              <a:gd name="T14" fmla="*/ 99 w 117"/>
              <a:gd name="T15" fmla="*/ 62 h 103"/>
              <a:gd name="T16" fmla="*/ 90 w 117"/>
              <a:gd name="T17" fmla="*/ 50 h 103"/>
              <a:gd name="T18" fmla="*/ 32 w 117"/>
              <a:gd name="T19" fmla="*/ 15 h 103"/>
              <a:gd name="T20" fmla="*/ 41 w 117"/>
              <a:gd name="T21" fmla="*/ 0 h 103"/>
              <a:gd name="T22" fmla="*/ 99 w 117"/>
              <a:gd name="T23" fmla="*/ 36 h 103"/>
              <a:gd name="T24" fmla="*/ 115 w 117"/>
              <a:gd name="T25" fmla="*/ 59 h 103"/>
              <a:gd name="T26" fmla="*/ 110 w 117"/>
              <a:gd name="T27" fmla="*/ 87 h 103"/>
              <a:gd name="T28" fmla="*/ 79 w 117"/>
              <a:gd name="T29" fmla="*/ 103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7" h="103">
                <a:moveTo>
                  <a:pt x="79" y="103"/>
                </a:moveTo>
                <a:cubicBezTo>
                  <a:pt x="73" y="103"/>
                  <a:pt x="66" y="102"/>
                  <a:pt x="60" y="98"/>
                </a:cubicBezTo>
                <a:lnTo>
                  <a:pt x="0" y="60"/>
                </a:lnTo>
                <a:lnTo>
                  <a:pt x="9" y="46"/>
                </a:lnTo>
                <a:lnTo>
                  <a:pt x="69" y="84"/>
                </a:lnTo>
                <a:cubicBezTo>
                  <a:pt x="73" y="87"/>
                  <a:pt x="79" y="87"/>
                  <a:pt x="84" y="86"/>
                </a:cubicBezTo>
                <a:cubicBezTo>
                  <a:pt x="89" y="85"/>
                  <a:pt x="93" y="82"/>
                  <a:pt x="96" y="78"/>
                </a:cubicBezTo>
                <a:cubicBezTo>
                  <a:pt x="99" y="73"/>
                  <a:pt x="100" y="68"/>
                  <a:pt x="99" y="62"/>
                </a:cubicBezTo>
                <a:cubicBezTo>
                  <a:pt x="98" y="57"/>
                  <a:pt x="95" y="53"/>
                  <a:pt x="90" y="50"/>
                </a:cubicBezTo>
                <a:lnTo>
                  <a:pt x="32" y="15"/>
                </a:lnTo>
                <a:lnTo>
                  <a:pt x="41" y="0"/>
                </a:lnTo>
                <a:lnTo>
                  <a:pt x="99" y="36"/>
                </a:lnTo>
                <a:cubicBezTo>
                  <a:pt x="108" y="41"/>
                  <a:pt x="113" y="49"/>
                  <a:pt x="115" y="59"/>
                </a:cubicBezTo>
                <a:cubicBezTo>
                  <a:pt x="117" y="69"/>
                  <a:pt x="115" y="78"/>
                  <a:pt x="110" y="87"/>
                </a:cubicBezTo>
                <a:cubicBezTo>
                  <a:pt x="103" y="98"/>
                  <a:pt x="91" y="103"/>
                  <a:pt x="79" y="1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0" name="Freeform 559">
            <a:extLst>
              <a:ext uri="{FF2B5EF4-FFF2-40B4-BE49-F238E27FC236}">
                <a16:creationId xmlns:a16="http://schemas.microsoft.com/office/drawing/2014/main" id="{F1B343F8-348A-CD9E-3B65-36FF25507443}"/>
              </a:ext>
            </a:extLst>
          </xdr:cNvPr>
          <xdr:cNvSpPr>
            <a:spLocks/>
          </xdr:cNvSpPr>
        </xdr:nvSpPr>
        <xdr:spPr bwMode="auto">
          <a:xfrm>
            <a:off x="582612" y="952501"/>
            <a:ext cx="53975" cy="50800"/>
          </a:xfrm>
          <a:custGeom>
            <a:avLst/>
            <a:gdLst>
              <a:gd name="T0" fmla="*/ 51 w 88"/>
              <a:gd name="T1" fmla="*/ 84 h 84"/>
              <a:gd name="T2" fmla="*/ 31 w 88"/>
              <a:gd name="T3" fmla="*/ 78 h 84"/>
              <a:gd name="T4" fmla="*/ 0 w 88"/>
              <a:gd name="T5" fmla="*/ 56 h 84"/>
              <a:gd name="T6" fmla="*/ 9 w 88"/>
              <a:gd name="T7" fmla="*/ 42 h 84"/>
              <a:gd name="T8" fmla="*/ 41 w 88"/>
              <a:gd name="T9" fmla="*/ 64 h 84"/>
              <a:gd name="T10" fmla="*/ 55 w 88"/>
              <a:gd name="T11" fmla="*/ 67 h 84"/>
              <a:gd name="T12" fmla="*/ 68 w 88"/>
              <a:gd name="T13" fmla="*/ 58 h 84"/>
              <a:gd name="T14" fmla="*/ 70 w 88"/>
              <a:gd name="T15" fmla="*/ 43 h 84"/>
              <a:gd name="T16" fmla="*/ 61 w 88"/>
              <a:gd name="T17" fmla="*/ 31 h 84"/>
              <a:gd name="T18" fmla="*/ 35 w 88"/>
              <a:gd name="T19" fmla="*/ 14 h 84"/>
              <a:gd name="T20" fmla="*/ 44 w 88"/>
              <a:gd name="T21" fmla="*/ 0 h 84"/>
              <a:gd name="T22" fmla="*/ 70 w 88"/>
              <a:gd name="T23" fmla="*/ 17 h 84"/>
              <a:gd name="T24" fmla="*/ 86 w 88"/>
              <a:gd name="T25" fmla="*/ 40 h 84"/>
              <a:gd name="T26" fmla="*/ 82 w 88"/>
              <a:gd name="T27" fmla="*/ 67 h 84"/>
              <a:gd name="T28" fmla="*/ 59 w 88"/>
              <a:gd name="T29" fmla="*/ 83 h 84"/>
              <a:gd name="T30" fmla="*/ 51 w 88"/>
              <a:gd name="T31"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88" h="84">
                <a:moveTo>
                  <a:pt x="51" y="84"/>
                </a:moveTo>
                <a:cubicBezTo>
                  <a:pt x="44" y="84"/>
                  <a:pt x="37" y="82"/>
                  <a:pt x="31" y="78"/>
                </a:cubicBezTo>
                <a:lnTo>
                  <a:pt x="0" y="56"/>
                </a:lnTo>
                <a:lnTo>
                  <a:pt x="9" y="42"/>
                </a:lnTo>
                <a:lnTo>
                  <a:pt x="41" y="64"/>
                </a:lnTo>
                <a:cubicBezTo>
                  <a:pt x="45" y="67"/>
                  <a:pt x="50" y="68"/>
                  <a:pt x="55" y="67"/>
                </a:cubicBezTo>
                <a:cubicBezTo>
                  <a:pt x="60" y="66"/>
                  <a:pt x="65" y="62"/>
                  <a:pt x="68" y="58"/>
                </a:cubicBezTo>
                <a:cubicBezTo>
                  <a:pt x="70" y="54"/>
                  <a:pt x="71" y="48"/>
                  <a:pt x="70" y="43"/>
                </a:cubicBezTo>
                <a:cubicBezTo>
                  <a:pt x="69" y="38"/>
                  <a:pt x="66" y="34"/>
                  <a:pt x="61" y="31"/>
                </a:cubicBezTo>
                <a:lnTo>
                  <a:pt x="35" y="14"/>
                </a:lnTo>
                <a:lnTo>
                  <a:pt x="44" y="0"/>
                </a:lnTo>
                <a:lnTo>
                  <a:pt x="70" y="17"/>
                </a:lnTo>
                <a:cubicBezTo>
                  <a:pt x="79" y="22"/>
                  <a:pt x="84" y="30"/>
                  <a:pt x="86" y="40"/>
                </a:cubicBezTo>
                <a:cubicBezTo>
                  <a:pt x="88" y="49"/>
                  <a:pt x="87" y="59"/>
                  <a:pt x="82" y="67"/>
                </a:cubicBezTo>
                <a:cubicBezTo>
                  <a:pt x="76" y="75"/>
                  <a:pt x="68" y="81"/>
                  <a:pt x="59" y="83"/>
                </a:cubicBezTo>
                <a:cubicBezTo>
                  <a:pt x="56" y="84"/>
                  <a:pt x="54" y="84"/>
                  <a:pt x="51" y="8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1" name="Freeform 560">
            <a:extLst>
              <a:ext uri="{FF2B5EF4-FFF2-40B4-BE49-F238E27FC236}">
                <a16:creationId xmlns:a16="http://schemas.microsoft.com/office/drawing/2014/main" id="{3AA0B604-DB31-EE36-315A-566B6A1256CB}"/>
              </a:ext>
            </a:extLst>
          </xdr:cNvPr>
          <xdr:cNvSpPr>
            <a:spLocks/>
          </xdr:cNvSpPr>
        </xdr:nvSpPr>
        <xdr:spPr bwMode="auto">
          <a:xfrm>
            <a:off x="636587" y="857251"/>
            <a:ext cx="104775" cy="88900"/>
          </a:xfrm>
          <a:custGeom>
            <a:avLst/>
            <a:gdLst>
              <a:gd name="T0" fmla="*/ 129 w 171"/>
              <a:gd name="T1" fmla="*/ 146 h 146"/>
              <a:gd name="T2" fmla="*/ 110 w 171"/>
              <a:gd name="T3" fmla="*/ 140 h 146"/>
              <a:gd name="T4" fmla="*/ 36 w 171"/>
              <a:gd name="T5" fmla="*/ 98 h 146"/>
              <a:gd name="T6" fmla="*/ 45 w 171"/>
              <a:gd name="T7" fmla="*/ 83 h 146"/>
              <a:gd name="T8" fmla="*/ 118 w 171"/>
              <a:gd name="T9" fmla="*/ 126 h 146"/>
              <a:gd name="T10" fmla="*/ 146 w 171"/>
              <a:gd name="T11" fmla="*/ 120 h 146"/>
              <a:gd name="T12" fmla="*/ 140 w 171"/>
              <a:gd name="T13" fmla="*/ 93 h 146"/>
              <a:gd name="T14" fmla="*/ 0 w 171"/>
              <a:gd name="T15" fmla="*/ 14 h 146"/>
              <a:gd name="T16" fmla="*/ 9 w 171"/>
              <a:gd name="T17" fmla="*/ 0 h 146"/>
              <a:gd name="T18" fmla="*/ 148 w 171"/>
              <a:gd name="T19" fmla="*/ 78 h 146"/>
              <a:gd name="T20" fmla="*/ 160 w 171"/>
              <a:gd name="T21" fmla="*/ 129 h 146"/>
              <a:gd name="T22" fmla="*/ 129 w 171"/>
              <a:gd name="T23" fmla="*/ 146 h 1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1" h="146">
                <a:moveTo>
                  <a:pt x="129" y="146"/>
                </a:moveTo>
                <a:cubicBezTo>
                  <a:pt x="122" y="146"/>
                  <a:pt x="116" y="144"/>
                  <a:pt x="110" y="140"/>
                </a:cubicBezTo>
                <a:lnTo>
                  <a:pt x="36" y="98"/>
                </a:lnTo>
                <a:lnTo>
                  <a:pt x="45" y="83"/>
                </a:lnTo>
                <a:lnTo>
                  <a:pt x="118" y="126"/>
                </a:lnTo>
                <a:cubicBezTo>
                  <a:pt x="128" y="132"/>
                  <a:pt x="140" y="129"/>
                  <a:pt x="146" y="120"/>
                </a:cubicBezTo>
                <a:cubicBezTo>
                  <a:pt x="152" y="111"/>
                  <a:pt x="149" y="99"/>
                  <a:pt x="140" y="93"/>
                </a:cubicBezTo>
                <a:lnTo>
                  <a:pt x="0" y="14"/>
                </a:lnTo>
                <a:lnTo>
                  <a:pt x="9" y="0"/>
                </a:lnTo>
                <a:lnTo>
                  <a:pt x="148" y="78"/>
                </a:lnTo>
                <a:cubicBezTo>
                  <a:pt x="166" y="89"/>
                  <a:pt x="171" y="112"/>
                  <a:pt x="160" y="129"/>
                </a:cubicBezTo>
                <a:cubicBezTo>
                  <a:pt x="153" y="140"/>
                  <a:pt x="141" y="146"/>
                  <a:pt x="129" y="14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2" name="Freeform 561">
            <a:extLst>
              <a:ext uri="{FF2B5EF4-FFF2-40B4-BE49-F238E27FC236}">
                <a16:creationId xmlns:a16="http://schemas.microsoft.com/office/drawing/2014/main" id="{DEFF7BA3-5A22-3DA4-462F-91F8388B4D37}"/>
              </a:ext>
            </a:extLst>
          </xdr:cNvPr>
          <xdr:cNvSpPr>
            <a:spLocks/>
          </xdr:cNvSpPr>
        </xdr:nvSpPr>
        <xdr:spPr bwMode="auto">
          <a:xfrm>
            <a:off x="390525" y="744539"/>
            <a:ext cx="104775" cy="144463"/>
          </a:xfrm>
          <a:custGeom>
            <a:avLst/>
            <a:gdLst>
              <a:gd name="T0" fmla="*/ 29 w 66"/>
              <a:gd name="T1" fmla="*/ 91 h 91"/>
              <a:gd name="T2" fmla="*/ 0 w 66"/>
              <a:gd name="T3" fmla="*/ 76 h 91"/>
              <a:gd name="T4" fmla="*/ 2 w 66"/>
              <a:gd name="T5" fmla="*/ 71 h 91"/>
              <a:gd name="T6" fmla="*/ 26 w 66"/>
              <a:gd name="T7" fmla="*/ 82 h 91"/>
              <a:gd name="T8" fmla="*/ 58 w 66"/>
              <a:gd name="T9" fmla="*/ 17 h 91"/>
              <a:gd name="T10" fmla="*/ 34 w 66"/>
              <a:gd name="T11" fmla="*/ 5 h 91"/>
              <a:gd name="T12" fmla="*/ 37 w 66"/>
              <a:gd name="T13" fmla="*/ 0 h 91"/>
              <a:gd name="T14" fmla="*/ 66 w 66"/>
              <a:gd name="T15" fmla="*/ 14 h 91"/>
              <a:gd name="T16" fmla="*/ 29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29" y="91"/>
                </a:moveTo>
                <a:lnTo>
                  <a:pt x="0" y="76"/>
                </a:lnTo>
                <a:lnTo>
                  <a:pt x="2" y="71"/>
                </a:lnTo>
                <a:lnTo>
                  <a:pt x="26" y="82"/>
                </a:lnTo>
                <a:lnTo>
                  <a:pt x="58" y="17"/>
                </a:lnTo>
                <a:lnTo>
                  <a:pt x="34" y="5"/>
                </a:lnTo>
                <a:lnTo>
                  <a:pt x="37" y="0"/>
                </a:lnTo>
                <a:lnTo>
                  <a:pt x="66" y="14"/>
                </a:lnTo>
                <a:lnTo>
                  <a:pt x="29"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3" name="Freeform 562">
            <a:extLst>
              <a:ext uri="{FF2B5EF4-FFF2-40B4-BE49-F238E27FC236}">
                <a16:creationId xmlns:a16="http://schemas.microsoft.com/office/drawing/2014/main" id="{5F10F5AA-4B43-07AA-549D-005C4CCE9AD6}"/>
              </a:ext>
            </a:extLst>
          </xdr:cNvPr>
          <xdr:cNvSpPr>
            <a:spLocks/>
          </xdr:cNvSpPr>
        </xdr:nvSpPr>
        <xdr:spPr bwMode="auto">
          <a:xfrm>
            <a:off x="701675" y="746126"/>
            <a:ext cx="104775" cy="144463"/>
          </a:xfrm>
          <a:custGeom>
            <a:avLst/>
            <a:gdLst>
              <a:gd name="T0" fmla="*/ 37 w 66"/>
              <a:gd name="T1" fmla="*/ 91 h 91"/>
              <a:gd name="T2" fmla="*/ 0 w 66"/>
              <a:gd name="T3" fmla="*/ 14 h 91"/>
              <a:gd name="T4" fmla="*/ 29 w 66"/>
              <a:gd name="T5" fmla="*/ 0 h 91"/>
              <a:gd name="T6" fmla="*/ 32 w 66"/>
              <a:gd name="T7" fmla="*/ 6 h 91"/>
              <a:gd name="T8" fmla="*/ 9 w 66"/>
              <a:gd name="T9" fmla="*/ 17 h 91"/>
              <a:gd name="T10" fmla="*/ 40 w 66"/>
              <a:gd name="T11" fmla="*/ 82 h 91"/>
              <a:gd name="T12" fmla="*/ 64 w 66"/>
              <a:gd name="T13" fmla="*/ 70 h 91"/>
              <a:gd name="T14" fmla="*/ 66 w 66"/>
              <a:gd name="T15" fmla="*/ 76 h 91"/>
              <a:gd name="T16" fmla="*/ 37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37" y="91"/>
                </a:moveTo>
                <a:lnTo>
                  <a:pt x="0" y="14"/>
                </a:lnTo>
                <a:lnTo>
                  <a:pt x="29" y="0"/>
                </a:lnTo>
                <a:lnTo>
                  <a:pt x="32" y="6"/>
                </a:lnTo>
                <a:lnTo>
                  <a:pt x="9" y="17"/>
                </a:lnTo>
                <a:lnTo>
                  <a:pt x="40" y="82"/>
                </a:lnTo>
                <a:lnTo>
                  <a:pt x="64" y="70"/>
                </a:lnTo>
                <a:lnTo>
                  <a:pt x="66" y="76"/>
                </a:lnTo>
                <a:lnTo>
                  <a:pt x="37"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180976</xdr:colOff>
      <xdr:row>313</xdr:row>
      <xdr:rowOff>95250</xdr:rowOff>
    </xdr:from>
    <xdr:ext cx="745148" cy="542926"/>
    <xdr:grpSp>
      <xdr:nvGrpSpPr>
        <xdr:cNvPr id="964" name="Investment5" descr="{&quot;Key&quot;:&quot;POWER_USER_SHAPE_ICON&quot;,&quot;Value&quot;:&quot;POWER_USER_SHAPE_ICON_STYLE_1&quot;}">
          <a:extLst>
            <a:ext uri="{FF2B5EF4-FFF2-40B4-BE49-F238E27FC236}">
              <a16:creationId xmlns:a16="http://schemas.microsoft.com/office/drawing/2014/main" id="{2D9584BC-F934-D64B-99BD-64AC02288F25}"/>
            </a:ext>
          </a:extLst>
        </xdr:cNvPr>
        <xdr:cNvGrpSpPr>
          <a:grpSpLocks noChangeAspect="1"/>
        </xdr:cNvGrpSpPr>
      </xdr:nvGrpSpPr>
      <xdr:grpSpPr>
        <a:xfrm>
          <a:off x="2654301" y="83524725"/>
          <a:ext cx="745148" cy="542926"/>
          <a:chOff x="1476375" y="323542"/>
          <a:chExt cx="554372" cy="403923"/>
        </a:xfrm>
      </xdr:grpSpPr>
      <xdr:sp macro="" textlink="">
        <xdr:nvSpPr>
          <xdr:cNvPr id="965" name="Freeform 75">
            <a:extLst>
              <a:ext uri="{FF2B5EF4-FFF2-40B4-BE49-F238E27FC236}">
                <a16:creationId xmlns:a16="http://schemas.microsoft.com/office/drawing/2014/main" id="{F1543BB3-1C9C-5D12-BEB0-9AD775698998}"/>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6" name="Freeform 76">
            <a:extLst>
              <a:ext uri="{FF2B5EF4-FFF2-40B4-BE49-F238E27FC236}">
                <a16:creationId xmlns:a16="http://schemas.microsoft.com/office/drawing/2014/main" id="{E2FDC03E-FA81-0352-C225-F1CD528953AE}"/>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7" name="Freeform 77">
            <a:extLst>
              <a:ext uri="{FF2B5EF4-FFF2-40B4-BE49-F238E27FC236}">
                <a16:creationId xmlns:a16="http://schemas.microsoft.com/office/drawing/2014/main" id="{211A8338-89B3-1927-75E9-14942D0BA1DC}"/>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8" name="Freeform 903">
            <a:extLst>
              <a:ext uri="{FF2B5EF4-FFF2-40B4-BE49-F238E27FC236}">
                <a16:creationId xmlns:a16="http://schemas.microsoft.com/office/drawing/2014/main" id="{5E2AAFDB-2C22-9D07-63BE-9997104C001D}"/>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69" name="Freeform 904">
            <a:extLst>
              <a:ext uri="{FF2B5EF4-FFF2-40B4-BE49-F238E27FC236}">
                <a16:creationId xmlns:a16="http://schemas.microsoft.com/office/drawing/2014/main" id="{A64A56DE-C3C4-B2BD-F1DD-31ABC7BEB6CB}"/>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0" name="Freeform 905">
            <a:extLst>
              <a:ext uri="{FF2B5EF4-FFF2-40B4-BE49-F238E27FC236}">
                <a16:creationId xmlns:a16="http://schemas.microsoft.com/office/drawing/2014/main" id="{AE57653D-A5CB-7DD4-6F83-423ABC6AFB01}"/>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1" name="Freeform 906">
            <a:extLst>
              <a:ext uri="{FF2B5EF4-FFF2-40B4-BE49-F238E27FC236}">
                <a16:creationId xmlns:a16="http://schemas.microsoft.com/office/drawing/2014/main" id="{25BFACEA-F684-AE58-6B46-43F5911540F7}"/>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2" name="Freeform 907">
            <a:extLst>
              <a:ext uri="{FF2B5EF4-FFF2-40B4-BE49-F238E27FC236}">
                <a16:creationId xmlns:a16="http://schemas.microsoft.com/office/drawing/2014/main" id="{944C0B85-3B89-6721-99D0-CE265F331285}"/>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3" name="Freeform 908">
            <a:extLst>
              <a:ext uri="{FF2B5EF4-FFF2-40B4-BE49-F238E27FC236}">
                <a16:creationId xmlns:a16="http://schemas.microsoft.com/office/drawing/2014/main" id="{DBAF84F6-CA7C-23CD-5F67-1A8CAD2E8286}"/>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4" name="Freeform 909">
            <a:extLst>
              <a:ext uri="{FF2B5EF4-FFF2-40B4-BE49-F238E27FC236}">
                <a16:creationId xmlns:a16="http://schemas.microsoft.com/office/drawing/2014/main" id="{95497702-E68E-A4FA-6907-FF96FD77388E}"/>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5" name="Freeform 910">
            <a:extLst>
              <a:ext uri="{FF2B5EF4-FFF2-40B4-BE49-F238E27FC236}">
                <a16:creationId xmlns:a16="http://schemas.microsoft.com/office/drawing/2014/main" id="{EA8996C1-02CF-0FF5-5E37-2845FA6932EF}"/>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6" name="Freeform 911">
            <a:extLst>
              <a:ext uri="{FF2B5EF4-FFF2-40B4-BE49-F238E27FC236}">
                <a16:creationId xmlns:a16="http://schemas.microsoft.com/office/drawing/2014/main" id="{94F86045-5E64-7EC5-1EEF-5CA94F52F05E}"/>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77" name="Freeform 912">
            <a:extLst>
              <a:ext uri="{FF2B5EF4-FFF2-40B4-BE49-F238E27FC236}">
                <a16:creationId xmlns:a16="http://schemas.microsoft.com/office/drawing/2014/main" id="{8B2A8C2A-9D0A-0F4C-4DD1-A0DB70A82FF1}"/>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333363</xdr:colOff>
      <xdr:row>321</xdr:row>
      <xdr:rowOff>95250</xdr:rowOff>
    </xdr:from>
    <xdr:ext cx="470397" cy="542925"/>
    <xdr:grpSp>
      <xdr:nvGrpSpPr>
        <xdr:cNvPr id="978" name="Machine_learning" descr="{&quot;Key&quot;:&quot;POWER_USER_SHAPE_ICON&quot;,&quot;Value&quot;:&quot;POWER_USER_SHAPE_ICON_STYLE_1&quot;}">
          <a:extLst>
            <a:ext uri="{FF2B5EF4-FFF2-40B4-BE49-F238E27FC236}">
              <a16:creationId xmlns:a16="http://schemas.microsoft.com/office/drawing/2014/main" id="{9C58C934-D4F6-2448-9882-4F07CC9AF2EC}"/>
            </a:ext>
          </a:extLst>
        </xdr:cNvPr>
        <xdr:cNvGrpSpPr>
          <a:grpSpLocks noChangeAspect="1"/>
        </xdr:cNvGrpSpPr>
      </xdr:nvGrpSpPr>
      <xdr:grpSpPr>
        <a:xfrm>
          <a:off x="2813038" y="87296625"/>
          <a:ext cx="470397" cy="542925"/>
          <a:chOff x="9104313" y="4337051"/>
          <a:chExt cx="720726" cy="831850"/>
        </a:xfrm>
        <a:noFill/>
      </xdr:grpSpPr>
      <xdr:sp macro="" textlink="">
        <xdr:nvSpPr>
          <xdr:cNvPr id="979" name="Freeform 399">
            <a:extLst>
              <a:ext uri="{FF2B5EF4-FFF2-40B4-BE49-F238E27FC236}">
                <a16:creationId xmlns:a16="http://schemas.microsoft.com/office/drawing/2014/main" id="{DC69DEE7-8814-B839-099D-6A80C6737B2D}"/>
              </a:ext>
            </a:extLst>
          </xdr:cNvPr>
          <xdr:cNvSpPr>
            <a:spLocks/>
          </xdr:cNvSpPr>
        </xdr:nvSpPr>
        <xdr:spPr bwMode="auto">
          <a:xfrm>
            <a:off x="9371013" y="4375151"/>
            <a:ext cx="450850" cy="787400"/>
          </a:xfrm>
          <a:custGeom>
            <a:avLst/>
            <a:gdLst>
              <a:gd name="T0" fmla="*/ 98 w 670"/>
              <a:gd name="T1" fmla="*/ 0 h 1166"/>
              <a:gd name="T2" fmla="*/ 529 w 670"/>
              <a:gd name="T3" fmla="*/ 320 h 1166"/>
              <a:gd name="T4" fmla="*/ 531 w 670"/>
              <a:gd name="T5" fmla="*/ 392 h 1166"/>
              <a:gd name="T6" fmla="*/ 540 w 670"/>
              <a:gd name="T7" fmla="*/ 444 h 1166"/>
              <a:gd name="T8" fmla="*/ 660 w 670"/>
              <a:gd name="T9" fmla="*/ 593 h 1166"/>
              <a:gd name="T10" fmla="*/ 656 w 670"/>
              <a:gd name="T11" fmla="*/ 632 h 1166"/>
              <a:gd name="T12" fmla="*/ 572 w 670"/>
              <a:gd name="T13" fmla="*/ 699 h 1166"/>
              <a:gd name="T14" fmla="*/ 572 w 670"/>
              <a:gd name="T15" fmla="*/ 941 h 1166"/>
              <a:gd name="T16" fmla="*/ 527 w 670"/>
              <a:gd name="T17" fmla="*/ 986 h 1166"/>
              <a:gd name="T18" fmla="*/ 404 w 670"/>
              <a:gd name="T19" fmla="*/ 986 h 1166"/>
              <a:gd name="T20" fmla="*/ 359 w 670"/>
              <a:gd name="T21" fmla="*/ 1031 h 1166"/>
              <a:gd name="T22" fmla="*/ 359 w 670"/>
              <a:gd name="T23" fmla="*/ 1166 h 1166"/>
              <a:gd name="T24" fmla="*/ 0 w 670"/>
              <a:gd name="T25" fmla="*/ 1166 h 1166"/>
              <a:gd name="T26" fmla="*/ 0 w 670"/>
              <a:gd name="T27" fmla="*/ 0 h 1166"/>
              <a:gd name="T28" fmla="*/ 98 w 670"/>
              <a:gd name="T29" fmla="*/ 0 h 1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670" h="1166">
                <a:moveTo>
                  <a:pt x="98" y="0"/>
                </a:moveTo>
                <a:cubicBezTo>
                  <a:pt x="302" y="0"/>
                  <a:pt x="473" y="135"/>
                  <a:pt x="529" y="320"/>
                </a:cubicBezTo>
                <a:cubicBezTo>
                  <a:pt x="536" y="343"/>
                  <a:pt x="536" y="368"/>
                  <a:pt x="531" y="392"/>
                </a:cubicBezTo>
                <a:cubicBezTo>
                  <a:pt x="527" y="409"/>
                  <a:pt x="526" y="431"/>
                  <a:pt x="540" y="444"/>
                </a:cubicBezTo>
                <a:lnTo>
                  <a:pt x="660" y="593"/>
                </a:lnTo>
                <a:cubicBezTo>
                  <a:pt x="670" y="605"/>
                  <a:pt x="668" y="623"/>
                  <a:pt x="656" y="632"/>
                </a:cubicBezTo>
                <a:lnTo>
                  <a:pt x="572" y="699"/>
                </a:lnTo>
                <a:lnTo>
                  <a:pt x="572" y="941"/>
                </a:lnTo>
                <a:cubicBezTo>
                  <a:pt x="572" y="966"/>
                  <a:pt x="552" y="986"/>
                  <a:pt x="527" y="986"/>
                </a:cubicBezTo>
                <a:lnTo>
                  <a:pt x="404" y="986"/>
                </a:lnTo>
                <a:cubicBezTo>
                  <a:pt x="379" y="986"/>
                  <a:pt x="359" y="1006"/>
                  <a:pt x="359" y="1031"/>
                </a:cubicBezTo>
                <a:lnTo>
                  <a:pt x="359" y="1166"/>
                </a:lnTo>
                <a:lnTo>
                  <a:pt x="0" y="1166"/>
                </a:lnTo>
                <a:lnTo>
                  <a:pt x="0" y="0"/>
                </a:lnTo>
                <a:lnTo>
                  <a:pt x="98" y="0"/>
                </a:lnTo>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0" name="Oval 211">
            <a:extLst>
              <a:ext uri="{FF2B5EF4-FFF2-40B4-BE49-F238E27FC236}">
                <a16:creationId xmlns:a16="http://schemas.microsoft.com/office/drawing/2014/main" id="{969C931D-E859-54D0-7B7D-83C0D6D72EF9}"/>
              </a:ext>
            </a:extLst>
          </xdr:cNvPr>
          <xdr:cNvSpPr>
            <a:spLocks noChangeArrowheads="1"/>
          </xdr:cNvSpPr>
        </xdr:nvSpPr>
        <xdr:spPr bwMode="auto">
          <a:xfrm>
            <a:off x="9248775" y="4895851"/>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1" name="Oval 212">
            <a:extLst>
              <a:ext uri="{FF2B5EF4-FFF2-40B4-BE49-F238E27FC236}">
                <a16:creationId xmlns:a16="http://schemas.microsoft.com/office/drawing/2014/main" id="{6F8B32C0-6262-9971-23BA-2661542C7F39}"/>
              </a:ext>
            </a:extLst>
          </xdr:cNvPr>
          <xdr:cNvSpPr>
            <a:spLocks noChangeArrowheads="1"/>
          </xdr:cNvSpPr>
        </xdr:nvSpPr>
        <xdr:spPr bwMode="auto">
          <a:xfrm>
            <a:off x="9248775" y="444817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2" name="Oval 213">
            <a:extLst>
              <a:ext uri="{FF2B5EF4-FFF2-40B4-BE49-F238E27FC236}">
                <a16:creationId xmlns:a16="http://schemas.microsoft.com/office/drawing/2014/main" id="{320A0AD5-A602-A3D8-1CBC-BB98A8C7619E}"/>
              </a:ext>
            </a:extLst>
          </xdr:cNvPr>
          <xdr:cNvSpPr>
            <a:spLocks noChangeArrowheads="1"/>
          </xdr:cNvSpPr>
        </xdr:nvSpPr>
        <xdr:spPr bwMode="auto">
          <a:xfrm>
            <a:off x="9372600" y="467201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3" name="Oval 214">
            <a:extLst>
              <a:ext uri="{FF2B5EF4-FFF2-40B4-BE49-F238E27FC236}">
                <a16:creationId xmlns:a16="http://schemas.microsoft.com/office/drawing/2014/main" id="{AF604D57-9CD2-6FAD-EBDC-2CE2AD5BA9AF}"/>
              </a:ext>
            </a:extLst>
          </xdr:cNvPr>
          <xdr:cNvSpPr>
            <a:spLocks noChangeArrowheads="1"/>
          </xdr:cNvSpPr>
        </xdr:nvSpPr>
        <xdr:spPr bwMode="auto">
          <a:xfrm>
            <a:off x="9337675" y="509746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4" name="Oval 215">
            <a:extLst>
              <a:ext uri="{FF2B5EF4-FFF2-40B4-BE49-F238E27FC236}">
                <a16:creationId xmlns:a16="http://schemas.microsoft.com/office/drawing/2014/main" id="{E7DB8051-3CA1-170D-8232-A43D901C8699}"/>
              </a:ext>
            </a:extLst>
          </xdr:cNvPr>
          <xdr:cNvSpPr>
            <a:spLocks noChangeArrowheads="1"/>
          </xdr:cNvSpPr>
        </xdr:nvSpPr>
        <xdr:spPr bwMode="auto">
          <a:xfrm>
            <a:off x="9337675" y="4341813"/>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5" name="Oval 216">
            <a:extLst>
              <a:ext uri="{FF2B5EF4-FFF2-40B4-BE49-F238E27FC236}">
                <a16:creationId xmlns:a16="http://schemas.microsoft.com/office/drawing/2014/main" id="{71DF2840-BB37-99A5-824F-A2B85D723CDA}"/>
              </a:ext>
            </a:extLst>
          </xdr:cNvPr>
          <xdr:cNvSpPr>
            <a:spLocks noChangeArrowheads="1"/>
          </xdr:cNvSpPr>
        </xdr:nvSpPr>
        <xdr:spPr bwMode="auto">
          <a:xfrm>
            <a:off x="9469438" y="449262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6" name="Oval 217">
            <a:extLst>
              <a:ext uri="{FF2B5EF4-FFF2-40B4-BE49-F238E27FC236}">
                <a16:creationId xmlns:a16="http://schemas.microsoft.com/office/drawing/2014/main" id="{539FABD0-9DAC-44D9-5D73-EA0D8BE02BD3}"/>
              </a:ext>
            </a:extLst>
          </xdr:cNvPr>
          <xdr:cNvSpPr>
            <a:spLocks noChangeArrowheads="1"/>
          </xdr:cNvSpPr>
        </xdr:nvSpPr>
        <xdr:spPr bwMode="auto">
          <a:xfrm>
            <a:off x="9469438" y="4848226"/>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7" name="Freeform 408">
            <a:extLst>
              <a:ext uri="{FF2B5EF4-FFF2-40B4-BE49-F238E27FC236}">
                <a16:creationId xmlns:a16="http://schemas.microsoft.com/office/drawing/2014/main" id="{6F5AF553-79CD-F6FB-78CD-BA716AB1CAAA}"/>
              </a:ext>
            </a:extLst>
          </xdr:cNvPr>
          <xdr:cNvSpPr>
            <a:spLocks/>
          </xdr:cNvSpPr>
        </xdr:nvSpPr>
        <xdr:spPr bwMode="auto">
          <a:xfrm>
            <a:off x="9436101" y="4368801"/>
            <a:ext cx="388938" cy="793750"/>
          </a:xfrm>
          <a:custGeom>
            <a:avLst/>
            <a:gdLst>
              <a:gd name="T0" fmla="*/ 269 w 577"/>
              <a:gd name="T1" fmla="*/ 1175 h 1175"/>
              <a:gd name="T2" fmla="*/ 253 w 577"/>
              <a:gd name="T3" fmla="*/ 1175 h 1175"/>
              <a:gd name="T4" fmla="*/ 253 w 577"/>
              <a:gd name="T5" fmla="*/ 1040 h 1175"/>
              <a:gd name="T6" fmla="*/ 306 w 577"/>
              <a:gd name="T7" fmla="*/ 987 h 1175"/>
              <a:gd name="T8" fmla="*/ 429 w 577"/>
              <a:gd name="T9" fmla="*/ 987 h 1175"/>
              <a:gd name="T10" fmla="*/ 466 w 577"/>
              <a:gd name="T11" fmla="*/ 950 h 1175"/>
              <a:gd name="T12" fmla="*/ 466 w 577"/>
              <a:gd name="T13" fmla="*/ 704 h 1175"/>
              <a:gd name="T14" fmla="*/ 553 w 577"/>
              <a:gd name="T15" fmla="*/ 635 h 1175"/>
              <a:gd name="T16" fmla="*/ 560 w 577"/>
              <a:gd name="T17" fmla="*/ 622 h 1175"/>
              <a:gd name="T18" fmla="*/ 556 w 577"/>
              <a:gd name="T19" fmla="*/ 608 h 1175"/>
              <a:gd name="T20" fmla="*/ 435 w 577"/>
              <a:gd name="T21" fmla="*/ 458 h 1175"/>
              <a:gd name="T22" fmla="*/ 425 w 577"/>
              <a:gd name="T23" fmla="*/ 399 h 1175"/>
              <a:gd name="T24" fmla="*/ 423 w 577"/>
              <a:gd name="T25" fmla="*/ 331 h 1175"/>
              <a:gd name="T26" fmla="*/ 0 w 577"/>
              <a:gd name="T27" fmla="*/ 17 h 1175"/>
              <a:gd name="T28" fmla="*/ 0 w 577"/>
              <a:gd name="T29" fmla="*/ 0 h 1175"/>
              <a:gd name="T30" fmla="*/ 439 w 577"/>
              <a:gd name="T31" fmla="*/ 327 h 1175"/>
              <a:gd name="T32" fmla="*/ 441 w 577"/>
              <a:gd name="T33" fmla="*/ 403 h 1175"/>
              <a:gd name="T34" fmla="*/ 447 w 577"/>
              <a:gd name="T35" fmla="*/ 447 h 1175"/>
              <a:gd name="T36" fmla="*/ 569 w 577"/>
              <a:gd name="T37" fmla="*/ 597 h 1175"/>
              <a:gd name="T38" fmla="*/ 576 w 577"/>
              <a:gd name="T39" fmla="*/ 624 h 1175"/>
              <a:gd name="T40" fmla="*/ 563 w 577"/>
              <a:gd name="T41" fmla="*/ 648 h 1175"/>
              <a:gd name="T42" fmla="*/ 483 w 577"/>
              <a:gd name="T43" fmla="*/ 712 h 1175"/>
              <a:gd name="T44" fmla="*/ 482 w 577"/>
              <a:gd name="T45" fmla="*/ 950 h 1175"/>
              <a:gd name="T46" fmla="*/ 429 w 577"/>
              <a:gd name="T47" fmla="*/ 1003 h 1175"/>
              <a:gd name="T48" fmla="*/ 306 w 577"/>
              <a:gd name="T49" fmla="*/ 1003 h 1175"/>
              <a:gd name="T50" fmla="*/ 269 w 577"/>
              <a:gd name="T51" fmla="*/ 1040 h 1175"/>
              <a:gd name="T52" fmla="*/ 269 w 577"/>
              <a:gd name="T53" fmla="*/ 1175 h 1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77" h="1175">
                <a:moveTo>
                  <a:pt x="269" y="1175"/>
                </a:moveTo>
                <a:lnTo>
                  <a:pt x="253" y="1175"/>
                </a:lnTo>
                <a:lnTo>
                  <a:pt x="253" y="1040"/>
                </a:lnTo>
                <a:cubicBezTo>
                  <a:pt x="253" y="1011"/>
                  <a:pt x="277" y="987"/>
                  <a:pt x="306" y="987"/>
                </a:cubicBezTo>
                <a:lnTo>
                  <a:pt x="429" y="987"/>
                </a:lnTo>
                <a:cubicBezTo>
                  <a:pt x="449" y="987"/>
                  <a:pt x="466" y="970"/>
                  <a:pt x="466" y="950"/>
                </a:cubicBezTo>
                <a:lnTo>
                  <a:pt x="466" y="704"/>
                </a:lnTo>
                <a:lnTo>
                  <a:pt x="553" y="635"/>
                </a:lnTo>
                <a:cubicBezTo>
                  <a:pt x="557" y="632"/>
                  <a:pt x="559" y="627"/>
                  <a:pt x="560" y="622"/>
                </a:cubicBezTo>
                <a:cubicBezTo>
                  <a:pt x="560" y="617"/>
                  <a:pt x="559" y="612"/>
                  <a:pt x="556" y="608"/>
                </a:cubicBezTo>
                <a:lnTo>
                  <a:pt x="435" y="458"/>
                </a:lnTo>
                <a:cubicBezTo>
                  <a:pt x="423" y="446"/>
                  <a:pt x="419" y="425"/>
                  <a:pt x="425" y="399"/>
                </a:cubicBezTo>
                <a:cubicBezTo>
                  <a:pt x="430" y="376"/>
                  <a:pt x="429" y="353"/>
                  <a:pt x="423" y="331"/>
                </a:cubicBezTo>
                <a:cubicBezTo>
                  <a:pt x="367" y="146"/>
                  <a:pt x="194" y="17"/>
                  <a:pt x="0" y="17"/>
                </a:cubicBezTo>
                <a:lnTo>
                  <a:pt x="0" y="0"/>
                </a:lnTo>
                <a:cubicBezTo>
                  <a:pt x="201" y="0"/>
                  <a:pt x="381" y="134"/>
                  <a:pt x="439" y="327"/>
                </a:cubicBezTo>
                <a:cubicBezTo>
                  <a:pt x="446" y="351"/>
                  <a:pt x="446" y="377"/>
                  <a:pt x="441" y="403"/>
                </a:cubicBezTo>
                <a:cubicBezTo>
                  <a:pt x="438" y="417"/>
                  <a:pt x="436" y="436"/>
                  <a:pt x="447" y="447"/>
                </a:cubicBezTo>
                <a:lnTo>
                  <a:pt x="569" y="597"/>
                </a:lnTo>
                <a:cubicBezTo>
                  <a:pt x="575" y="605"/>
                  <a:pt x="577" y="614"/>
                  <a:pt x="576" y="624"/>
                </a:cubicBezTo>
                <a:cubicBezTo>
                  <a:pt x="575" y="633"/>
                  <a:pt x="571" y="642"/>
                  <a:pt x="563" y="648"/>
                </a:cubicBezTo>
                <a:lnTo>
                  <a:pt x="483" y="712"/>
                </a:lnTo>
                <a:lnTo>
                  <a:pt x="482" y="950"/>
                </a:lnTo>
                <a:cubicBezTo>
                  <a:pt x="482" y="979"/>
                  <a:pt x="458" y="1003"/>
                  <a:pt x="429" y="1003"/>
                </a:cubicBezTo>
                <a:lnTo>
                  <a:pt x="306" y="1003"/>
                </a:lnTo>
                <a:cubicBezTo>
                  <a:pt x="286" y="1003"/>
                  <a:pt x="269" y="1020"/>
                  <a:pt x="269" y="1040"/>
                </a:cubicBezTo>
                <a:lnTo>
                  <a:pt x="269" y="1175"/>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8" name="Freeform 409">
            <a:extLst>
              <a:ext uri="{FF2B5EF4-FFF2-40B4-BE49-F238E27FC236}">
                <a16:creationId xmlns:a16="http://schemas.microsoft.com/office/drawing/2014/main" id="{F978B19F-DF7F-CBF1-0E39-FADBEA7B3B9B}"/>
              </a:ext>
            </a:extLst>
          </xdr:cNvPr>
          <xdr:cNvSpPr>
            <a:spLocks/>
          </xdr:cNvSpPr>
        </xdr:nvSpPr>
        <xdr:spPr bwMode="auto">
          <a:xfrm>
            <a:off x="9104313" y="4810126"/>
            <a:ext cx="144463" cy="123825"/>
          </a:xfrm>
          <a:custGeom>
            <a:avLst/>
            <a:gdLst>
              <a:gd name="T0" fmla="*/ 214 w 214"/>
              <a:gd name="T1" fmla="*/ 183 h 183"/>
              <a:gd name="T2" fmla="*/ 168 w 214"/>
              <a:gd name="T3" fmla="*/ 183 h 183"/>
              <a:gd name="T4" fmla="*/ 112 w 214"/>
              <a:gd name="T5" fmla="*/ 128 h 183"/>
              <a:gd name="T6" fmla="*/ 112 w 214"/>
              <a:gd name="T7" fmla="*/ 55 h 183"/>
              <a:gd name="T8" fmla="*/ 73 w 214"/>
              <a:gd name="T9" fmla="*/ 16 h 183"/>
              <a:gd name="T10" fmla="*/ 0 w 214"/>
              <a:gd name="T11" fmla="*/ 16 h 183"/>
              <a:gd name="T12" fmla="*/ 0 w 214"/>
              <a:gd name="T13" fmla="*/ 0 h 183"/>
              <a:gd name="T14" fmla="*/ 73 w 214"/>
              <a:gd name="T15" fmla="*/ 0 h 183"/>
              <a:gd name="T16" fmla="*/ 129 w 214"/>
              <a:gd name="T17" fmla="*/ 55 h 183"/>
              <a:gd name="T18" fmla="*/ 129 w 214"/>
              <a:gd name="T19" fmla="*/ 128 h 183"/>
              <a:gd name="T20" fmla="*/ 168 w 214"/>
              <a:gd name="T21" fmla="*/ 167 h 183"/>
              <a:gd name="T22" fmla="*/ 214 w 214"/>
              <a:gd name="T23" fmla="*/ 167 h 183"/>
              <a:gd name="T24" fmla="*/ 214 w 214"/>
              <a:gd name="T25" fmla="*/ 183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3">
                <a:moveTo>
                  <a:pt x="214" y="183"/>
                </a:moveTo>
                <a:lnTo>
                  <a:pt x="168" y="183"/>
                </a:lnTo>
                <a:cubicBezTo>
                  <a:pt x="137" y="183"/>
                  <a:pt x="112" y="158"/>
                  <a:pt x="112" y="128"/>
                </a:cubicBezTo>
                <a:lnTo>
                  <a:pt x="112" y="55"/>
                </a:lnTo>
                <a:cubicBezTo>
                  <a:pt x="112" y="34"/>
                  <a:pt x="95" y="16"/>
                  <a:pt x="73" y="16"/>
                </a:cubicBezTo>
                <a:lnTo>
                  <a:pt x="0" y="16"/>
                </a:lnTo>
                <a:lnTo>
                  <a:pt x="0" y="0"/>
                </a:lnTo>
                <a:lnTo>
                  <a:pt x="73" y="0"/>
                </a:lnTo>
                <a:cubicBezTo>
                  <a:pt x="104" y="0"/>
                  <a:pt x="129" y="25"/>
                  <a:pt x="129" y="55"/>
                </a:cubicBezTo>
                <a:lnTo>
                  <a:pt x="129" y="128"/>
                </a:lnTo>
                <a:cubicBezTo>
                  <a:pt x="129" y="149"/>
                  <a:pt x="147" y="167"/>
                  <a:pt x="168" y="167"/>
                </a:cubicBezTo>
                <a:lnTo>
                  <a:pt x="214" y="167"/>
                </a:lnTo>
                <a:lnTo>
                  <a:pt x="214" y="183"/>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89" name="Freeform 410">
            <a:extLst>
              <a:ext uri="{FF2B5EF4-FFF2-40B4-BE49-F238E27FC236}">
                <a16:creationId xmlns:a16="http://schemas.microsoft.com/office/drawing/2014/main" id="{79C4B11F-C4AE-3C8F-0EBF-BFB3801807D0}"/>
              </a:ext>
            </a:extLst>
          </xdr:cNvPr>
          <xdr:cNvSpPr>
            <a:spLocks/>
          </xdr:cNvSpPr>
        </xdr:nvSpPr>
        <xdr:spPr bwMode="auto">
          <a:xfrm>
            <a:off x="9220201" y="4810126"/>
            <a:ext cx="155575" cy="287338"/>
          </a:xfrm>
          <a:custGeom>
            <a:avLst/>
            <a:gdLst>
              <a:gd name="T0" fmla="*/ 232 w 232"/>
              <a:gd name="T1" fmla="*/ 424 h 424"/>
              <a:gd name="T2" fmla="*/ 215 w 232"/>
              <a:gd name="T3" fmla="*/ 424 h 424"/>
              <a:gd name="T4" fmla="*/ 215 w 232"/>
              <a:gd name="T5" fmla="*/ 93 h 424"/>
              <a:gd name="T6" fmla="*/ 139 w 232"/>
              <a:gd name="T7" fmla="*/ 16 h 424"/>
              <a:gd name="T8" fmla="*/ 0 w 232"/>
              <a:gd name="T9" fmla="*/ 16 h 424"/>
              <a:gd name="T10" fmla="*/ 0 w 232"/>
              <a:gd name="T11" fmla="*/ 0 h 424"/>
              <a:gd name="T12" fmla="*/ 139 w 232"/>
              <a:gd name="T13" fmla="*/ 0 h 424"/>
              <a:gd name="T14" fmla="*/ 232 w 232"/>
              <a:gd name="T15" fmla="*/ 93 h 424"/>
              <a:gd name="T16" fmla="*/ 232 w 232"/>
              <a:gd name="T17" fmla="*/ 424 h 4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424">
                <a:moveTo>
                  <a:pt x="232" y="424"/>
                </a:moveTo>
                <a:lnTo>
                  <a:pt x="215" y="424"/>
                </a:lnTo>
                <a:lnTo>
                  <a:pt x="215" y="93"/>
                </a:lnTo>
                <a:cubicBezTo>
                  <a:pt x="215" y="51"/>
                  <a:pt x="181" y="16"/>
                  <a:pt x="139" y="16"/>
                </a:cubicBezTo>
                <a:lnTo>
                  <a:pt x="0" y="16"/>
                </a:lnTo>
                <a:lnTo>
                  <a:pt x="0" y="0"/>
                </a:lnTo>
                <a:lnTo>
                  <a:pt x="139" y="0"/>
                </a:lnTo>
                <a:cubicBezTo>
                  <a:pt x="190" y="0"/>
                  <a:pt x="232" y="41"/>
                  <a:pt x="232" y="93"/>
                </a:cubicBezTo>
                <a:lnTo>
                  <a:pt x="232" y="424"/>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0" name="Freeform 411">
            <a:extLst>
              <a:ext uri="{FF2B5EF4-FFF2-40B4-BE49-F238E27FC236}">
                <a16:creationId xmlns:a16="http://schemas.microsoft.com/office/drawing/2014/main" id="{B2501C87-F5A0-90AF-1CBB-01C7A4949A7C}"/>
              </a:ext>
            </a:extLst>
          </xdr:cNvPr>
          <xdr:cNvSpPr>
            <a:spLocks noEditPoints="1"/>
          </xdr:cNvSpPr>
        </xdr:nvSpPr>
        <xdr:spPr bwMode="auto">
          <a:xfrm>
            <a:off x="9332913" y="5091113"/>
            <a:ext cx="76200" cy="77788"/>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1" name="Freeform 412">
            <a:extLst>
              <a:ext uri="{FF2B5EF4-FFF2-40B4-BE49-F238E27FC236}">
                <a16:creationId xmlns:a16="http://schemas.microsoft.com/office/drawing/2014/main" id="{C7A43241-819E-B03C-128B-46EDE5A52B46}"/>
              </a:ext>
            </a:extLst>
          </xdr:cNvPr>
          <xdr:cNvSpPr>
            <a:spLocks noEditPoints="1"/>
          </xdr:cNvSpPr>
        </xdr:nvSpPr>
        <xdr:spPr bwMode="auto">
          <a:xfrm>
            <a:off x="9244013" y="4891088"/>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2" name="Freeform 413">
            <a:extLst>
              <a:ext uri="{FF2B5EF4-FFF2-40B4-BE49-F238E27FC236}">
                <a16:creationId xmlns:a16="http://schemas.microsoft.com/office/drawing/2014/main" id="{1B837671-4748-55DB-D428-88CF118AB0F3}"/>
              </a:ext>
            </a:extLst>
          </xdr:cNvPr>
          <xdr:cNvSpPr>
            <a:spLocks/>
          </xdr:cNvSpPr>
        </xdr:nvSpPr>
        <xdr:spPr bwMode="auto">
          <a:xfrm>
            <a:off x="9104313" y="4475163"/>
            <a:ext cx="144463" cy="123825"/>
          </a:xfrm>
          <a:custGeom>
            <a:avLst/>
            <a:gdLst>
              <a:gd name="T0" fmla="*/ 73 w 214"/>
              <a:gd name="T1" fmla="*/ 184 h 184"/>
              <a:gd name="T2" fmla="*/ 0 w 214"/>
              <a:gd name="T3" fmla="*/ 184 h 184"/>
              <a:gd name="T4" fmla="*/ 0 w 214"/>
              <a:gd name="T5" fmla="*/ 167 h 184"/>
              <a:gd name="T6" fmla="*/ 73 w 214"/>
              <a:gd name="T7" fmla="*/ 167 h 184"/>
              <a:gd name="T8" fmla="*/ 112 w 214"/>
              <a:gd name="T9" fmla="*/ 128 h 184"/>
              <a:gd name="T10" fmla="*/ 112 w 214"/>
              <a:gd name="T11" fmla="*/ 55 h 184"/>
              <a:gd name="T12" fmla="*/ 168 w 214"/>
              <a:gd name="T13" fmla="*/ 0 h 184"/>
              <a:gd name="T14" fmla="*/ 214 w 214"/>
              <a:gd name="T15" fmla="*/ 0 h 184"/>
              <a:gd name="T16" fmla="*/ 214 w 214"/>
              <a:gd name="T17" fmla="*/ 16 h 184"/>
              <a:gd name="T18" fmla="*/ 168 w 214"/>
              <a:gd name="T19" fmla="*/ 16 h 184"/>
              <a:gd name="T20" fmla="*/ 129 w 214"/>
              <a:gd name="T21" fmla="*/ 55 h 184"/>
              <a:gd name="T22" fmla="*/ 129 w 214"/>
              <a:gd name="T23" fmla="*/ 128 h 184"/>
              <a:gd name="T24" fmla="*/ 73 w 214"/>
              <a:gd name="T25" fmla="*/ 184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4">
                <a:moveTo>
                  <a:pt x="73" y="184"/>
                </a:moveTo>
                <a:lnTo>
                  <a:pt x="0" y="184"/>
                </a:lnTo>
                <a:lnTo>
                  <a:pt x="0" y="167"/>
                </a:lnTo>
                <a:lnTo>
                  <a:pt x="73" y="167"/>
                </a:lnTo>
                <a:cubicBezTo>
                  <a:pt x="95" y="167"/>
                  <a:pt x="112" y="149"/>
                  <a:pt x="112" y="128"/>
                </a:cubicBezTo>
                <a:lnTo>
                  <a:pt x="112" y="55"/>
                </a:lnTo>
                <a:cubicBezTo>
                  <a:pt x="112" y="25"/>
                  <a:pt x="137" y="0"/>
                  <a:pt x="168" y="0"/>
                </a:cubicBezTo>
                <a:lnTo>
                  <a:pt x="214" y="0"/>
                </a:lnTo>
                <a:lnTo>
                  <a:pt x="214" y="16"/>
                </a:lnTo>
                <a:lnTo>
                  <a:pt x="168" y="16"/>
                </a:lnTo>
                <a:cubicBezTo>
                  <a:pt x="147" y="16"/>
                  <a:pt x="129" y="34"/>
                  <a:pt x="129" y="55"/>
                </a:cubicBezTo>
                <a:lnTo>
                  <a:pt x="129" y="128"/>
                </a:lnTo>
                <a:cubicBezTo>
                  <a:pt x="129" y="159"/>
                  <a:pt x="104" y="184"/>
                  <a:pt x="73" y="18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3" name="Freeform 414">
            <a:extLst>
              <a:ext uri="{FF2B5EF4-FFF2-40B4-BE49-F238E27FC236}">
                <a16:creationId xmlns:a16="http://schemas.microsoft.com/office/drawing/2014/main" id="{6FB25C54-485A-EAD2-63D3-55AC2D1340BB}"/>
              </a:ext>
            </a:extLst>
          </xdr:cNvPr>
          <xdr:cNvSpPr>
            <a:spLocks noEditPoints="1"/>
          </xdr:cNvSpPr>
        </xdr:nvSpPr>
        <xdr:spPr bwMode="auto">
          <a:xfrm>
            <a:off x="9244013" y="4441826"/>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4" name="Rectangle 993">
            <a:extLst>
              <a:ext uri="{FF2B5EF4-FFF2-40B4-BE49-F238E27FC236}">
                <a16:creationId xmlns:a16="http://schemas.microsoft.com/office/drawing/2014/main" id="{4D92C7CE-F4EB-BDA0-9F1C-3C5F4BE6A3CF}"/>
              </a:ext>
            </a:extLst>
          </xdr:cNvPr>
          <xdr:cNvSpPr>
            <a:spLocks noChangeArrowheads="1"/>
          </xdr:cNvSpPr>
        </xdr:nvSpPr>
        <xdr:spPr bwMode="auto">
          <a:xfrm>
            <a:off x="9172576" y="4699001"/>
            <a:ext cx="19843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5" name="Rectangle 994">
            <a:extLst>
              <a:ext uri="{FF2B5EF4-FFF2-40B4-BE49-F238E27FC236}">
                <a16:creationId xmlns:a16="http://schemas.microsoft.com/office/drawing/2014/main" id="{CBAC790A-E43B-250B-198F-78D24E11A2E2}"/>
              </a:ext>
            </a:extLst>
          </xdr:cNvPr>
          <xdr:cNvSpPr>
            <a:spLocks noChangeArrowheads="1"/>
          </xdr:cNvSpPr>
        </xdr:nvSpPr>
        <xdr:spPr bwMode="auto">
          <a:xfrm>
            <a:off x="9104313" y="4699001"/>
            <a:ext cx="396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6" name="Freeform 417">
            <a:extLst>
              <a:ext uri="{FF2B5EF4-FFF2-40B4-BE49-F238E27FC236}">
                <a16:creationId xmlns:a16="http://schemas.microsoft.com/office/drawing/2014/main" id="{60F438FA-AD2B-1F82-AD47-7CDB116F3428}"/>
              </a:ext>
            </a:extLst>
          </xdr:cNvPr>
          <xdr:cNvSpPr>
            <a:spLocks noEditPoints="1"/>
          </xdr:cNvSpPr>
        </xdr:nvSpPr>
        <xdr:spPr bwMode="auto">
          <a:xfrm>
            <a:off x="9367838" y="4665663"/>
            <a:ext cx="76200" cy="77788"/>
          </a:xfrm>
          <a:custGeom>
            <a:avLst/>
            <a:gdLst>
              <a:gd name="T0" fmla="*/ 57 w 114"/>
              <a:gd name="T1" fmla="*/ 16 h 113"/>
              <a:gd name="T2" fmla="*/ 17 w 114"/>
              <a:gd name="T3" fmla="*/ 57 h 113"/>
              <a:gd name="T4" fmla="*/ 57 w 114"/>
              <a:gd name="T5" fmla="*/ 97 h 113"/>
              <a:gd name="T6" fmla="*/ 97 w 114"/>
              <a:gd name="T7" fmla="*/ 57 h 113"/>
              <a:gd name="T8" fmla="*/ 57 w 114"/>
              <a:gd name="T9" fmla="*/ 16 h 113"/>
              <a:gd name="T10" fmla="*/ 57 w 114"/>
              <a:gd name="T11" fmla="*/ 113 h 113"/>
              <a:gd name="T12" fmla="*/ 0 w 114"/>
              <a:gd name="T13" fmla="*/ 57 h 113"/>
              <a:gd name="T14" fmla="*/ 57 w 114"/>
              <a:gd name="T15" fmla="*/ 0 h 113"/>
              <a:gd name="T16" fmla="*/ 114 w 114"/>
              <a:gd name="T17" fmla="*/ 57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7"/>
                </a:cubicBezTo>
                <a:cubicBezTo>
                  <a:pt x="17" y="79"/>
                  <a:pt x="35" y="97"/>
                  <a:pt x="57" y="97"/>
                </a:cubicBezTo>
                <a:cubicBezTo>
                  <a:pt x="79" y="97"/>
                  <a:pt x="97" y="79"/>
                  <a:pt x="97" y="57"/>
                </a:cubicBezTo>
                <a:cubicBezTo>
                  <a:pt x="97" y="34"/>
                  <a:pt x="79" y="16"/>
                  <a:pt x="57" y="16"/>
                </a:cubicBezTo>
                <a:close/>
                <a:moveTo>
                  <a:pt x="57" y="113"/>
                </a:moveTo>
                <a:cubicBezTo>
                  <a:pt x="26" y="113"/>
                  <a:pt x="0" y="88"/>
                  <a:pt x="0" y="57"/>
                </a:cubicBezTo>
                <a:cubicBezTo>
                  <a:pt x="0" y="25"/>
                  <a:pt x="26" y="0"/>
                  <a:pt x="57" y="0"/>
                </a:cubicBezTo>
                <a:cubicBezTo>
                  <a:pt x="88" y="0"/>
                  <a:pt x="114" y="25"/>
                  <a:pt x="114" y="57"/>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7" name="Freeform 418">
            <a:extLst>
              <a:ext uri="{FF2B5EF4-FFF2-40B4-BE49-F238E27FC236}">
                <a16:creationId xmlns:a16="http://schemas.microsoft.com/office/drawing/2014/main" id="{0A1EDF5C-EFAD-BABF-15A7-E022679EEA11}"/>
              </a:ext>
            </a:extLst>
          </xdr:cNvPr>
          <xdr:cNvSpPr>
            <a:spLocks/>
          </xdr:cNvSpPr>
        </xdr:nvSpPr>
        <xdr:spPr bwMode="auto">
          <a:xfrm>
            <a:off x="9220201" y="4408488"/>
            <a:ext cx="155575" cy="190500"/>
          </a:xfrm>
          <a:custGeom>
            <a:avLst/>
            <a:gdLst>
              <a:gd name="T0" fmla="*/ 139 w 232"/>
              <a:gd name="T1" fmla="*/ 283 h 283"/>
              <a:gd name="T2" fmla="*/ 0 w 232"/>
              <a:gd name="T3" fmla="*/ 283 h 283"/>
              <a:gd name="T4" fmla="*/ 0 w 232"/>
              <a:gd name="T5" fmla="*/ 266 h 283"/>
              <a:gd name="T6" fmla="*/ 139 w 232"/>
              <a:gd name="T7" fmla="*/ 266 h 283"/>
              <a:gd name="T8" fmla="*/ 215 w 232"/>
              <a:gd name="T9" fmla="*/ 189 h 283"/>
              <a:gd name="T10" fmla="*/ 215 w 232"/>
              <a:gd name="T11" fmla="*/ 0 h 283"/>
              <a:gd name="T12" fmla="*/ 232 w 232"/>
              <a:gd name="T13" fmla="*/ 0 h 283"/>
              <a:gd name="T14" fmla="*/ 232 w 232"/>
              <a:gd name="T15" fmla="*/ 189 h 283"/>
              <a:gd name="T16" fmla="*/ 139 w 232"/>
              <a:gd name="T17" fmla="*/ 283 h 2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283">
                <a:moveTo>
                  <a:pt x="139" y="283"/>
                </a:moveTo>
                <a:lnTo>
                  <a:pt x="0" y="283"/>
                </a:lnTo>
                <a:lnTo>
                  <a:pt x="0" y="266"/>
                </a:lnTo>
                <a:lnTo>
                  <a:pt x="139" y="266"/>
                </a:lnTo>
                <a:cubicBezTo>
                  <a:pt x="181" y="266"/>
                  <a:pt x="215" y="232"/>
                  <a:pt x="215" y="189"/>
                </a:cubicBezTo>
                <a:lnTo>
                  <a:pt x="215" y="0"/>
                </a:lnTo>
                <a:lnTo>
                  <a:pt x="232" y="0"/>
                </a:lnTo>
                <a:lnTo>
                  <a:pt x="232" y="189"/>
                </a:lnTo>
                <a:cubicBezTo>
                  <a:pt x="232" y="241"/>
                  <a:pt x="190" y="283"/>
                  <a:pt x="139" y="28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8" name="Freeform 419">
            <a:extLst>
              <a:ext uri="{FF2B5EF4-FFF2-40B4-BE49-F238E27FC236}">
                <a16:creationId xmlns:a16="http://schemas.microsoft.com/office/drawing/2014/main" id="{618B1682-8DD7-C82B-B75E-EA5F1170B139}"/>
              </a:ext>
            </a:extLst>
          </xdr:cNvPr>
          <xdr:cNvSpPr>
            <a:spLocks/>
          </xdr:cNvSpPr>
        </xdr:nvSpPr>
        <xdr:spPr bwMode="auto">
          <a:xfrm>
            <a:off x="9293226" y="4538663"/>
            <a:ext cx="187325" cy="114300"/>
          </a:xfrm>
          <a:custGeom>
            <a:avLst/>
            <a:gdLst>
              <a:gd name="T0" fmla="*/ 42 w 278"/>
              <a:gd name="T1" fmla="*/ 170 h 170"/>
              <a:gd name="T2" fmla="*/ 0 w 278"/>
              <a:gd name="T3" fmla="*/ 170 h 170"/>
              <a:gd name="T4" fmla="*/ 0 w 278"/>
              <a:gd name="T5" fmla="*/ 153 h 170"/>
              <a:gd name="T6" fmla="*/ 42 w 278"/>
              <a:gd name="T7" fmla="*/ 153 h 170"/>
              <a:gd name="T8" fmla="*/ 105 w 278"/>
              <a:gd name="T9" fmla="*/ 131 h 170"/>
              <a:gd name="T10" fmla="*/ 268 w 278"/>
              <a:gd name="T11" fmla="*/ 0 h 170"/>
              <a:gd name="T12" fmla="*/ 278 w 278"/>
              <a:gd name="T13" fmla="*/ 13 h 170"/>
              <a:gd name="T14" fmla="*/ 115 w 278"/>
              <a:gd name="T15" fmla="*/ 144 h 170"/>
              <a:gd name="T16" fmla="*/ 42 w 278"/>
              <a:gd name="T17" fmla="*/ 17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8" h="170">
                <a:moveTo>
                  <a:pt x="42" y="170"/>
                </a:moveTo>
                <a:lnTo>
                  <a:pt x="0" y="170"/>
                </a:lnTo>
                <a:lnTo>
                  <a:pt x="0" y="153"/>
                </a:lnTo>
                <a:lnTo>
                  <a:pt x="42" y="153"/>
                </a:lnTo>
                <a:cubicBezTo>
                  <a:pt x="65" y="153"/>
                  <a:pt x="87" y="145"/>
                  <a:pt x="105" y="131"/>
                </a:cubicBezTo>
                <a:lnTo>
                  <a:pt x="268" y="0"/>
                </a:lnTo>
                <a:lnTo>
                  <a:pt x="278" y="13"/>
                </a:lnTo>
                <a:lnTo>
                  <a:pt x="115" y="144"/>
                </a:lnTo>
                <a:cubicBezTo>
                  <a:pt x="95" y="160"/>
                  <a:pt x="68" y="170"/>
                  <a:pt x="42" y="170"/>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99" name="Rectangle 998">
            <a:extLst>
              <a:ext uri="{FF2B5EF4-FFF2-40B4-BE49-F238E27FC236}">
                <a16:creationId xmlns:a16="http://schemas.microsoft.com/office/drawing/2014/main" id="{4ACD3628-6296-FB28-0F34-9BCFC368B05D}"/>
              </a:ext>
            </a:extLst>
          </xdr:cNvPr>
          <xdr:cNvSpPr>
            <a:spLocks noChangeArrowheads="1"/>
          </xdr:cNvSpPr>
        </xdr:nvSpPr>
        <xdr:spPr bwMode="auto">
          <a:xfrm>
            <a:off x="9104313" y="4641851"/>
            <a:ext cx="1412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0" name="Freeform 421">
            <a:extLst>
              <a:ext uri="{FF2B5EF4-FFF2-40B4-BE49-F238E27FC236}">
                <a16:creationId xmlns:a16="http://schemas.microsoft.com/office/drawing/2014/main" id="{A13B95E1-8760-B68D-4D6E-F91EF408CF62}"/>
              </a:ext>
            </a:extLst>
          </xdr:cNvPr>
          <xdr:cNvSpPr>
            <a:spLocks noEditPoints="1"/>
          </xdr:cNvSpPr>
        </xdr:nvSpPr>
        <xdr:spPr bwMode="auto">
          <a:xfrm>
            <a:off x="9332913" y="4337051"/>
            <a:ext cx="76200" cy="76200"/>
          </a:xfrm>
          <a:custGeom>
            <a:avLst/>
            <a:gdLst>
              <a:gd name="T0" fmla="*/ 57 w 114"/>
              <a:gd name="T1" fmla="*/ 16 h 113"/>
              <a:gd name="T2" fmla="*/ 17 w 114"/>
              <a:gd name="T3" fmla="*/ 56 h 113"/>
              <a:gd name="T4" fmla="*/ 57 w 114"/>
              <a:gd name="T5" fmla="*/ 96 h 113"/>
              <a:gd name="T6" fmla="*/ 97 w 114"/>
              <a:gd name="T7" fmla="*/ 56 h 113"/>
              <a:gd name="T8" fmla="*/ 57 w 114"/>
              <a:gd name="T9" fmla="*/ 16 h 113"/>
              <a:gd name="T10" fmla="*/ 57 w 114"/>
              <a:gd name="T11" fmla="*/ 113 h 113"/>
              <a:gd name="T12" fmla="*/ 0 w 114"/>
              <a:gd name="T13" fmla="*/ 56 h 113"/>
              <a:gd name="T14" fmla="*/ 57 w 114"/>
              <a:gd name="T15" fmla="*/ 0 h 113"/>
              <a:gd name="T16" fmla="*/ 114 w 114"/>
              <a:gd name="T17" fmla="*/ 56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6"/>
                </a:cubicBezTo>
                <a:cubicBezTo>
                  <a:pt x="17" y="78"/>
                  <a:pt x="35" y="96"/>
                  <a:pt x="57" y="96"/>
                </a:cubicBezTo>
                <a:cubicBezTo>
                  <a:pt x="79" y="96"/>
                  <a:pt x="97" y="78"/>
                  <a:pt x="97" y="56"/>
                </a:cubicBezTo>
                <a:cubicBezTo>
                  <a:pt x="97" y="34"/>
                  <a:pt x="79" y="16"/>
                  <a:pt x="57" y="16"/>
                </a:cubicBezTo>
                <a:close/>
                <a:moveTo>
                  <a:pt x="57" y="113"/>
                </a:moveTo>
                <a:cubicBezTo>
                  <a:pt x="25" y="113"/>
                  <a:pt x="0" y="88"/>
                  <a:pt x="0" y="56"/>
                </a:cubicBezTo>
                <a:cubicBezTo>
                  <a:pt x="0" y="25"/>
                  <a:pt x="25" y="0"/>
                  <a:pt x="57" y="0"/>
                </a:cubicBezTo>
                <a:cubicBezTo>
                  <a:pt x="88" y="0"/>
                  <a:pt x="114" y="25"/>
                  <a:pt x="114" y="56"/>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1" name="Freeform 422">
            <a:extLst>
              <a:ext uri="{FF2B5EF4-FFF2-40B4-BE49-F238E27FC236}">
                <a16:creationId xmlns:a16="http://schemas.microsoft.com/office/drawing/2014/main" id="{2AE94146-A3E1-1B39-4519-040E7AB3149C}"/>
              </a:ext>
            </a:extLst>
          </xdr:cNvPr>
          <xdr:cNvSpPr>
            <a:spLocks noEditPoints="1"/>
          </xdr:cNvSpPr>
        </xdr:nvSpPr>
        <xdr:spPr bwMode="auto">
          <a:xfrm>
            <a:off x="9463088" y="4486276"/>
            <a:ext cx="76200" cy="76200"/>
          </a:xfrm>
          <a:custGeom>
            <a:avLst/>
            <a:gdLst>
              <a:gd name="T0" fmla="*/ 56 w 113"/>
              <a:gd name="T1" fmla="*/ 16 h 113"/>
              <a:gd name="T2" fmla="*/ 16 w 113"/>
              <a:gd name="T3" fmla="*/ 57 h 113"/>
              <a:gd name="T4" fmla="*/ 56 w 113"/>
              <a:gd name="T5" fmla="*/ 97 h 113"/>
              <a:gd name="T6" fmla="*/ 96 w 113"/>
              <a:gd name="T7" fmla="*/ 57 h 113"/>
              <a:gd name="T8" fmla="*/ 56 w 113"/>
              <a:gd name="T9" fmla="*/ 16 h 113"/>
              <a:gd name="T10" fmla="*/ 56 w 113"/>
              <a:gd name="T11" fmla="*/ 113 h 113"/>
              <a:gd name="T12" fmla="*/ 0 w 113"/>
              <a:gd name="T13" fmla="*/ 57 h 113"/>
              <a:gd name="T14" fmla="*/ 56 w 113"/>
              <a:gd name="T15" fmla="*/ 0 h 113"/>
              <a:gd name="T16" fmla="*/ 113 w 113"/>
              <a:gd name="T17" fmla="*/ 57 h 113"/>
              <a:gd name="T18" fmla="*/ 56 w 113"/>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3">
                <a:moveTo>
                  <a:pt x="56" y="16"/>
                </a:moveTo>
                <a:cubicBezTo>
                  <a:pt x="34" y="16"/>
                  <a:pt x="16" y="34"/>
                  <a:pt x="16" y="57"/>
                </a:cubicBezTo>
                <a:cubicBezTo>
                  <a:pt x="16" y="79"/>
                  <a:pt x="34" y="97"/>
                  <a:pt x="56" y="97"/>
                </a:cubicBezTo>
                <a:cubicBezTo>
                  <a:pt x="78" y="97"/>
                  <a:pt x="96" y="79"/>
                  <a:pt x="96" y="57"/>
                </a:cubicBezTo>
                <a:cubicBezTo>
                  <a:pt x="96" y="34"/>
                  <a:pt x="78" y="16"/>
                  <a:pt x="56" y="16"/>
                </a:cubicBezTo>
                <a:close/>
                <a:moveTo>
                  <a:pt x="56" y="113"/>
                </a:moveTo>
                <a:cubicBezTo>
                  <a:pt x="25" y="113"/>
                  <a:pt x="0" y="88"/>
                  <a:pt x="0" y="57"/>
                </a:cubicBezTo>
                <a:cubicBezTo>
                  <a:pt x="0" y="25"/>
                  <a:pt x="25" y="0"/>
                  <a:pt x="56" y="0"/>
                </a:cubicBezTo>
                <a:cubicBezTo>
                  <a:pt x="88" y="0"/>
                  <a:pt x="113" y="25"/>
                  <a:pt x="113" y="57"/>
                </a:cubicBezTo>
                <a:cubicBezTo>
                  <a:pt x="113" y="88"/>
                  <a:pt x="88" y="113"/>
                  <a:pt x="56"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2" name="Freeform 423">
            <a:extLst>
              <a:ext uri="{FF2B5EF4-FFF2-40B4-BE49-F238E27FC236}">
                <a16:creationId xmlns:a16="http://schemas.microsoft.com/office/drawing/2014/main" id="{288DF8A5-F42F-2353-5602-FB4205A6E7C0}"/>
              </a:ext>
            </a:extLst>
          </xdr:cNvPr>
          <xdr:cNvSpPr>
            <a:spLocks/>
          </xdr:cNvSpPr>
        </xdr:nvSpPr>
        <xdr:spPr bwMode="auto">
          <a:xfrm>
            <a:off x="9104313" y="4752976"/>
            <a:ext cx="376238" cy="114300"/>
          </a:xfrm>
          <a:custGeom>
            <a:avLst/>
            <a:gdLst>
              <a:gd name="T0" fmla="*/ 547 w 557"/>
              <a:gd name="T1" fmla="*/ 169 h 169"/>
              <a:gd name="T2" fmla="*/ 384 w 557"/>
              <a:gd name="T3" fmla="*/ 39 h 169"/>
              <a:gd name="T4" fmla="*/ 321 w 557"/>
              <a:gd name="T5" fmla="*/ 17 h 169"/>
              <a:gd name="T6" fmla="*/ 0 w 557"/>
              <a:gd name="T7" fmla="*/ 17 h 169"/>
              <a:gd name="T8" fmla="*/ 0 w 557"/>
              <a:gd name="T9" fmla="*/ 0 h 169"/>
              <a:gd name="T10" fmla="*/ 321 w 557"/>
              <a:gd name="T11" fmla="*/ 0 h 169"/>
              <a:gd name="T12" fmla="*/ 394 w 557"/>
              <a:gd name="T13" fmla="*/ 26 h 169"/>
              <a:gd name="T14" fmla="*/ 557 w 557"/>
              <a:gd name="T15" fmla="*/ 156 h 169"/>
              <a:gd name="T16" fmla="*/ 547 w 557"/>
              <a:gd name="T17" fmla="*/ 16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57" h="169">
                <a:moveTo>
                  <a:pt x="547" y="169"/>
                </a:moveTo>
                <a:lnTo>
                  <a:pt x="384" y="39"/>
                </a:lnTo>
                <a:cubicBezTo>
                  <a:pt x="366" y="24"/>
                  <a:pt x="344" y="17"/>
                  <a:pt x="321" y="17"/>
                </a:cubicBezTo>
                <a:lnTo>
                  <a:pt x="0" y="17"/>
                </a:lnTo>
                <a:lnTo>
                  <a:pt x="0" y="0"/>
                </a:lnTo>
                <a:lnTo>
                  <a:pt x="321" y="0"/>
                </a:lnTo>
                <a:cubicBezTo>
                  <a:pt x="347" y="0"/>
                  <a:pt x="374" y="9"/>
                  <a:pt x="394" y="26"/>
                </a:cubicBezTo>
                <a:lnTo>
                  <a:pt x="557" y="156"/>
                </a:lnTo>
                <a:lnTo>
                  <a:pt x="547" y="169"/>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3" name="Freeform 424">
            <a:extLst>
              <a:ext uri="{FF2B5EF4-FFF2-40B4-BE49-F238E27FC236}">
                <a16:creationId xmlns:a16="http://schemas.microsoft.com/office/drawing/2014/main" id="{D3AAE06A-44F9-DF8E-BC2C-1B8F8639F4C7}"/>
              </a:ext>
            </a:extLst>
          </xdr:cNvPr>
          <xdr:cNvSpPr>
            <a:spLocks noEditPoints="1"/>
          </xdr:cNvSpPr>
        </xdr:nvSpPr>
        <xdr:spPr bwMode="auto">
          <a:xfrm>
            <a:off x="9463088" y="4843463"/>
            <a:ext cx="76200" cy="76200"/>
          </a:xfrm>
          <a:custGeom>
            <a:avLst/>
            <a:gdLst>
              <a:gd name="T0" fmla="*/ 56 w 113"/>
              <a:gd name="T1" fmla="*/ 17 h 114"/>
              <a:gd name="T2" fmla="*/ 16 w 113"/>
              <a:gd name="T3" fmla="*/ 57 h 114"/>
              <a:gd name="T4" fmla="*/ 56 w 113"/>
              <a:gd name="T5" fmla="*/ 97 h 114"/>
              <a:gd name="T6" fmla="*/ 96 w 113"/>
              <a:gd name="T7" fmla="*/ 57 h 114"/>
              <a:gd name="T8" fmla="*/ 56 w 113"/>
              <a:gd name="T9" fmla="*/ 17 h 114"/>
              <a:gd name="T10" fmla="*/ 56 w 113"/>
              <a:gd name="T11" fmla="*/ 114 h 114"/>
              <a:gd name="T12" fmla="*/ 0 w 113"/>
              <a:gd name="T13" fmla="*/ 57 h 114"/>
              <a:gd name="T14" fmla="*/ 56 w 113"/>
              <a:gd name="T15" fmla="*/ 0 h 114"/>
              <a:gd name="T16" fmla="*/ 113 w 113"/>
              <a:gd name="T17" fmla="*/ 57 h 114"/>
              <a:gd name="T18" fmla="*/ 56 w 113"/>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4">
                <a:moveTo>
                  <a:pt x="56" y="17"/>
                </a:moveTo>
                <a:cubicBezTo>
                  <a:pt x="34" y="17"/>
                  <a:pt x="16" y="35"/>
                  <a:pt x="16" y="57"/>
                </a:cubicBezTo>
                <a:cubicBezTo>
                  <a:pt x="16" y="79"/>
                  <a:pt x="34" y="97"/>
                  <a:pt x="56" y="97"/>
                </a:cubicBezTo>
                <a:cubicBezTo>
                  <a:pt x="78" y="97"/>
                  <a:pt x="96" y="79"/>
                  <a:pt x="96" y="57"/>
                </a:cubicBezTo>
                <a:cubicBezTo>
                  <a:pt x="96" y="35"/>
                  <a:pt x="78" y="17"/>
                  <a:pt x="56" y="17"/>
                </a:cubicBezTo>
                <a:close/>
                <a:moveTo>
                  <a:pt x="56" y="114"/>
                </a:moveTo>
                <a:cubicBezTo>
                  <a:pt x="25" y="114"/>
                  <a:pt x="0" y="88"/>
                  <a:pt x="0" y="57"/>
                </a:cubicBezTo>
                <a:cubicBezTo>
                  <a:pt x="0" y="26"/>
                  <a:pt x="25" y="0"/>
                  <a:pt x="56" y="0"/>
                </a:cubicBezTo>
                <a:cubicBezTo>
                  <a:pt x="88" y="0"/>
                  <a:pt x="113" y="26"/>
                  <a:pt x="113" y="57"/>
                </a:cubicBezTo>
                <a:cubicBezTo>
                  <a:pt x="113" y="88"/>
                  <a:pt x="88" y="114"/>
                  <a:pt x="56"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276226</xdr:colOff>
      <xdr:row>323</xdr:row>
      <xdr:rowOff>66675</xdr:rowOff>
    </xdr:from>
    <xdr:ext cx="503025" cy="542925"/>
    <xdr:grpSp>
      <xdr:nvGrpSpPr>
        <xdr:cNvPr id="1004" name="Cup" descr="{&quot;Key&quot;:&quot;POWER_USER_SHAPE_ICON&quot;,&quot;Value&quot;:&quot;POWER_USER_SHAPE_ICON_STYLE_1&quot;}">
          <a:extLst>
            <a:ext uri="{FF2B5EF4-FFF2-40B4-BE49-F238E27FC236}">
              <a16:creationId xmlns:a16="http://schemas.microsoft.com/office/drawing/2014/main" id="{E2A04971-FE37-8949-81CE-7A5C1797466E}"/>
            </a:ext>
          </a:extLst>
        </xdr:cNvPr>
        <xdr:cNvGrpSpPr>
          <a:grpSpLocks noChangeAspect="1"/>
        </xdr:cNvGrpSpPr>
      </xdr:nvGrpSpPr>
      <xdr:grpSpPr bwMode="auto">
        <a:xfrm>
          <a:off x="2749551" y="88122125"/>
          <a:ext cx="503025" cy="542925"/>
          <a:chOff x="69" y="56"/>
          <a:chExt cx="353" cy="381"/>
        </a:xfrm>
        <a:solidFill>
          <a:schemeClr val="accent1"/>
        </a:solidFill>
      </xdr:grpSpPr>
      <xdr:sp macro="" textlink="">
        <xdr:nvSpPr>
          <xdr:cNvPr id="1005" name="Cup">
            <a:extLst>
              <a:ext uri="{FF2B5EF4-FFF2-40B4-BE49-F238E27FC236}">
                <a16:creationId xmlns:a16="http://schemas.microsoft.com/office/drawing/2014/main" id="{320AB18C-6D2E-099C-5C0E-A4C7A97B907B}"/>
              </a:ext>
            </a:extLst>
          </xdr:cNvPr>
          <xdr:cNvSpPr>
            <a:spLocks/>
          </xdr:cNvSpPr>
        </xdr:nvSpPr>
        <xdr:spPr bwMode="auto">
          <a:xfrm>
            <a:off x="137" y="56"/>
            <a:ext cx="218" cy="381"/>
          </a:xfrm>
          <a:custGeom>
            <a:avLst/>
            <a:gdLst>
              <a:gd name="T0" fmla="*/ 480 w 515"/>
              <a:gd name="T1" fmla="*/ 407 h 900"/>
              <a:gd name="T2" fmla="*/ 515 w 515"/>
              <a:gd name="T3" fmla="*/ 13 h 900"/>
              <a:gd name="T4" fmla="*/ 511 w 515"/>
              <a:gd name="T5" fmla="*/ 3 h 900"/>
              <a:gd name="T6" fmla="*/ 502 w 515"/>
              <a:gd name="T7" fmla="*/ 0 h 900"/>
              <a:gd name="T8" fmla="*/ 13 w 515"/>
              <a:gd name="T9" fmla="*/ 0 h 900"/>
              <a:gd name="T10" fmla="*/ 4 w 515"/>
              <a:gd name="T11" fmla="*/ 3 h 900"/>
              <a:gd name="T12" fmla="*/ 0 w 515"/>
              <a:gd name="T13" fmla="*/ 13 h 900"/>
              <a:gd name="T14" fmla="*/ 35 w 515"/>
              <a:gd name="T15" fmla="*/ 407 h 900"/>
              <a:gd name="T16" fmla="*/ 220 w 515"/>
              <a:gd name="T17" fmla="*/ 623 h 900"/>
              <a:gd name="T18" fmla="*/ 235 w 515"/>
              <a:gd name="T19" fmla="*/ 613 h 900"/>
              <a:gd name="T20" fmla="*/ 225 w 515"/>
              <a:gd name="T21" fmla="*/ 598 h 900"/>
              <a:gd name="T22" fmla="*/ 60 w 515"/>
              <a:gd name="T23" fmla="*/ 405 h 900"/>
              <a:gd name="T24" fmla="*/ 26 w 515"/>
              <a:gd name="T25" fmla="*/ 25 h 900"/>
              <a:gd name="T26" fmla="*/ 489 w 515"/>
              <a:gd name="T27" fmla="*/ 25 h 900"/>
              <a:gd name="T28" fmla="*/ 455 w 515"/>
              <a:gd name="T29" fmla="*/ 405 h 900"/>
              <a:gd name="T30" fmla="*/ 290 w 515"/>
              <a:gd name="T31" fmla="*/ 598 h 900"/>
              <a:gd name="T32" fmla="*/ 287 w 515"/>
              <a:gd name="T33" fmla="*/ 600 h 900"/>
              <a:gd name="T34" fmla="*/ 286 w 515"/>
              <a:gd name="T35" fmla="*/ 600 h 900"/>
              <a:gd name="T36" fmla="*/ 282 w 515"/>
              <a:gd name="T37" fmla="*/ 602 h 900"/>
              <a:gd name="T38" fmla="*/ 281 w 515"/>
              <a:gd name="T39" fmla="*/ 603 h 900"/>
              <a:gd name="T40" fmla="*/ 279 w 515"/>
              <a:gd name="T41" fmla="*/ 606 h 900"/>
              <a:gd name="T42" fmla="*/ 279 w 515"/>
              <a:gd name="T43" fmla="*/ 607 h 900"/>
              <a:gd name="T44" fmla="*/ 279 w 515"/>
              <a:gd name="T45" fmla="*/ 610 h 900"/>
              <a:gd name="T46" fmla="*/ 279 w 515"/>
              <a:gd name="T47" fmla="*/ 611 h 900"/>
              <a:gd name="T48" fmla="*/ 279 w 515"/>
              <a:gd name="T49" fmla="*/ 691 h 900"/>
              <a:gd name="T50" fmla="*/ 421 w 515"/>
              <a:gd name="T51" fmla="*/ 833 h 900"/>
              <a:gd name="T52" fmla="*/ 422 w 515"/>
              <a:gd name="T53" fmla="*/ 833 h 900"/>
              <a:gd name="T54" fmla="*/ 449 w 515"/>
              <a:gd name="T55" fmla="*/ 860 h 900"/>
              <a:gd name="T56" fmla="*/ 449 w 515"/>
              <a:gd name="T57" fmla="*/ 875 h 900"/>
              <a:gd name="T58" fmla="*/ 65 w 515"/>
              <a:gd name="T59" fmla="*/ 875 h 900"/>
              <a:gd name="T60" fmla="*/ 65 w 515"/>
              <a:gd name="T61" fmla="*/ 860 h 900"/>
              <a:gd name="T62" fmla="*/ 91 w 515"/>
              <a:gd name="T63" fmla="*/ 833 h 900"/>
              <a:gd name="T64" fmla="*/ 93 w 515"/>
              <a:gd name="T65" fmla="*/ 833 h 900"/>
              <a:gd name="T66" fmla="*/ 221 w 515"/>
              <a:gd name="T67" fmla="*/ 753 h 900"/>
              <a:gd name="T68" fmla="*/ 215 w 515"/>
              <a:gd name="T69" fmla="*/ 737 h 900"/>
              <a:gd name="T70" fmla="*/ 199 w 515"/>
              <a:gd name="T71" fmla="*/ 743 h 900"/>
              <a:gd name="T72" fmla="*/ 93 w 515"/>
              <a:gd name="T73" fmla="*/ 810 h 900"/>
              <a:gd name="T74" fmla="*/ 91 w 515"/>
              <a:gd name="T75" fmla="*/ 810 h 900"/>
              <a:gd name="T76" fmla="*/ 40 w 515"/>
              <a:gd name="T77" fmla="*/ 861 h 900"/>
              <a:gd name="T78" fmla="*/ 40 w 515"/>
              <a:gd name="T79" fmla="*/ 887 h 900"/>
              <a:gd name="T80" fmla="*/ 53 w 515"/>
              <a:gd name="T81" fmla="*/ 900 h 900"/>
              <a:gd name="T82" fmla="*/ 461 w 515"/>
              <a:gd name="T83" fmla="*/ 900 h 900"/>
              <a:gd name="T84" fmla="*/ 474 w 515"/>
              <a:gd name="T85" fmla="*/ 887 h 900"/>
              <a:gd name="T86" fmla="*/ 474 w 515"/>
              <a:gd name="T87" fmla="*/ 860 h 900"/>
              <a:gd name="T88" fmla="*/ 423 w 515"/>
              <a:gd name="T89" fmla="*/ 808 h 900"/>
              <a:gd name="T90" fmla="*/ 421 w 515"/>
              <a:gd name="T91" fmla="*/ 808 h 900"/>
              <a:gd name="T92" fmla="*/ 304 w 515"/>
              <a:gd name="T93" fmla="*/ 691 h 900"/>
              <a:gd name="T94" fmla="*/ 304 w 515"/>
              <a:gd name="T95" fmla="*/ 621 h 900"/>
              <a:gd name="T96" fmla="*/ 480 w 515"/>
              <a:gd name="T97" fmla="*/ 407 h 9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515" h="900">
                <a:moveTo>
                  <a:pt x="480" y="407"/>
                </a:moveTo>
                <a:lnTo>
                  <a:pt x="515" y="13"/>
                </a:lnTo>
                <a:cubicBezTo>
                  <a:pt x="515" y="10"/>
                  <a:pt x="514" y="6"/>
                  <a:pt x="511" y="3"/>
                </a:cubicBezTo>
                <a:cubicBezTo>
                  <a:pt x="509" y="1"/>
                  <a:pt x="506" y="0"/>
                  <a:pt x="502" y="0"/>
                </a:cubicBezTo>
                <a:lnTo>
                  <a:pt x="13" y="0"/>
                </a:lnTo>
                <a:cubicBezTo>
                  <a:pt x="9" y="0"/>
                  <a:pt x="6" y="1"/>
                  <a:pt x="4" y="3"/>
                </a:cubicBezTo>
                <a:cubicBezTo>
                  <a:pt x="1" y="6"/>
                  <a:pt x="0" y="10"/>
                  <a:pt x="0" y="13"/>
                </a:cubicBezTo>
                <a:lnTo>
                  <a:pt x="35" y="407"/>
                </a:lnTo>
                <a:cubicBezTo>
                  <a:pt x="45" y="517"/>
                  <a:pt x="121" y="605"/>
                  <a:pt x="220" y="623"/>
                </a:cubicBezTo>
                <a:cubicBezTo>
                  <a:pt x="226" y="625"/>
                  <a:pt x="234" y="620"/>
                  <a:pt x="235" y="613"/>
                </a:cubicBezTo>
                <a:cubicBezTo>
                  <a:pt x="236" y="607"/>
                  <a:pt x="231" y="600"/>
                  <a:pt x="225" y="598"/>
                </a:cubicBezTo>
                <a:cubicBezTo>
                  <a:pt x="136" y="582"/>
                  <a:pt x="69" y="503"/>
                  <a:pt x="60" y="405"/>
                </a:cubicBezTo>
                <a:lnTo>
                  <a:pt x="26" y="25"/>
                </a:lnTo>
                <a:lnTo>
                  <a:pt x="489" y="25"/>
                </a:lnTo>
                <a:lnTo>
                  <a:pt x="455" y="405"/>
                </a:lnTo>
                <a:cubicBezTo>
                  <a:pt x="446" y="503"/>
                  <a:pt x="377" y="582"/>
                  <a:pt x="290" y="598"/>
                </a:cubicBezTo>
                <a:cubicBezTo>
                  <a:pt x="289" y="598"/>
                  <a:pt x="289" y="598"/>
                  <a:pt x="287" y="600"/>
                </a:cubicBezTo>
                <a:lnTo>
                  <a:pt x="286" y="600"/>
                </a:lnTo>
                <a:cubicBezTo>
                  <a:pt x="285" y="600"/>
                  <a:pt x="284" y="601"/>
                  <a:pt x="282" y="602"/>
                </a:cubicBezTo>
                <a:lnTo>
                  <a:pt x="281" y="603"/>
                </a:lnTo>
                <a:lnTo>
                  <a:pt x="279" y="606"/>
                </a:lnTo>
                <a:lnTo>
                  <a:pt x="279" y="607"/>
                </a:lnTo>
                <a:lnTo>
                  <a:pt x="279" y="610"/>
                </a:lnTo>
                <a:lnTo>
                  <a:pt x="279" y="611"/>
                </a:lnTo>
                <a:lnTo>
                  <a:pt x="279" y="691"/>
                </a:lnTo>
                <a:cubicBezTo>
                  <a:pt x="279" y="770"/>
                  <a:pt x="342" y="833"/>
                  <a:pt x="421" y="833"/>
                </a:cubicBezTo>
                <a:lnTo>
                  <a:pt x="422" y="833"/>
                </a:lnTo>
                <a:cubicBezTo>
                  <a:pt x="437" y="833"/>
                  <a:pt x="449" y="845"/>
                  <a:pt x="449" y="860"/>
                </a:cubicBezTo>
                <a:lnTo>
                  <a:pt x="449" y="875"/>
                </a:lnTo>
                <a:lnTo>
                  <a:pt x="65" y="875"/>
                </a:lnTo>
                <a:lnTo>
                  <a:pt x="65" y="860"/>
                </a:lnTo>
                <a:cubicBezTo>
                  <a:pt x="65" y="844"/>
                  <a:pt x="76" y="833"/>
                  <a:pt x="91" y="833"/>
                </a:cubicBezTo>
                <a:lnTo>
                  <a:pt x="93" y="833"/>
                </a:lnTo>
                <a:cubicBezTo>
                  <a:pt x="148" y="833"/>
                  <a:pt x="196" y="802"/>
                  <a:pt x="221" y="753"/>
                </a:cubicBezTo>
                <a:cubicBezTo>
                  <a:pt x="224" y="747"/>
                  <a:pt x="221" y="740"/>
                  <a:pt x="215" y="737"/>
                </a:cubicBezTo>
                <a:cubicBezTo>
                  <a:pt x="209" y="735"/>
                  <a:pt x="201" y="737"/>
                  <a:pt x="199" y="743"/>
                </a:cubicBezTo>
                <a:cubicBezTo>
                  <a:pt x="179" y="785"/>
                  <a:pt x="139" y="810"/>
                  <a:pt x="93" y="810"/>
                </a:cubicBezTo>
                <a:lnTo>
                  <a:pt x="91" y="810"/>
                </a:lnTo>
                <a:cubicBezTo>
                  <a:pt x="63" y="810"/>
                  <a:pt x="40" y="832"/>
                  <a:pt x="40" y="861"/>
                </a:cubicBezTo>
                <a:lnTo>
                  <a:pt x="40" y="887"/>
                </a:lnTo>
                <a:cubicBezTo>
                  <a:pt x="40" y="894"/>
                  <a:pt x="45" y="900"/>
                  <a:pt x="53" y="900"/>
                </a:cubicBezTo>
                <a:lnTo>
                  <a:pt x="461" y="900"/>
                </a:lnTo>
                <a:cubicBezTo>
                  <a:pt x="469" y="900"/>
                  <a:pt x="474" y="894"/>
                  <a:pt x="474" y="887"/>
                </a:cubicBezTo>
                <a:lnTo>
                  <a:pt x="474" y="860"/>
                </a:lnTo>
                <a:cubicBezTo>
                  <a:pt x="474" y="831"/>
                  <a:pt x="451" y="808"/>
                  <a:pt x="423" y="808"/>
                </a:cubicBezTo>
                <a:lnTo>
                  <a:pt x="421" y="808"/>
                </a:lnTo>
                <a:cubicBezTo>
                  <a:pt x="356" y="808"/>
                  <a:pt x="304" y="756"/>
                  <a:pt x="304" y="691"/>
                </a:cubicBezTo>
                <a:lnTo>
                  <a:pt x="304" y="621"/>
                </a:lnTo>
                <a:cubicBezTo>
                  <a:pt x="399" y="598"/>
                  <a:pt x="470" y="512"/>
                  <a:pt x="480" y="407"/>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6" name="Cup">
            <a:extLst>
              <a:ext uri="{FF2B5EF4-FFF2-40B4-BE49-F238E27FC236}">
                <a16:creationId xmlns:a16="http://schemas.microsoft.com/office/drawing/2014/main" id="{83ADBD21-3AF7-1735-EFE7-2C238CF43FB5}"/>
              </a:ext>
            </a:extLst>
          </xdr:cNvPr>
          <xdr:cNvSpPr>
            <a:spLocks/>
          </xdr:cNvSpPr>
        </xdr:nvSpPr>
        <xdr:spPr bwMode="auto">
          <a:xfrm>
            <a:off x="251" y="149"/>
            <a:ext cx="74" cy="149"/>
          </a:xfrm>
          <a:custGeom>
            <a:avLst/>
            <a:gdLst>
              <a:gd name="T0" fmla="*/ 13 w 174"/>
              <a:gd name="T1" fmla="*/ 351 h 351"/>
              <a:gd name="T2" fmla="*/ 15 w 174"/>
              <a:gd name="T3" fmla="*/ 351 h 351"/>
              <a:gd name="T4" fmla="*/ 159 w 174"/>
              <a:gd name="T5" fmla="*/ 181 h 351"/>
              <a:gd name="T6" fmla="*/ 174 w 174"/>
              <a:gd name="T7" fmla="*/ 13 h 351"/>
              <a:gd name="T8" fmla="*/ 163 w 174"/>
              <a:gd name="T9" fmla="*/ 0 h 351"/>
              <a:gd name="T10" fmla="*/ 149 w 174"/>
              <a:gd name="T11" fmla="*/ 11 h 351"/>
              <a:gd name="T12" fmla="*/ 134 w 174"/>
              <a:gd name="T13" fmla="*/ 179 h 351"/>
              <a:gd name="T14" fmla="*/ 11 w 174"/>
              <a:gd name="T15" fmla="*/ 326 h 351"/>
              <a:gd name="T16" fmla="*/ 1 w 174"/>
              <a:gd name="T17" fmla="*/ 341 h 351"/>
              <a:gd name="T18" fmla="*/ 13 w 174"/>
              <a:gd name="T19" fmla="*/ 351 h 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74" h="351">
                <a:moveTo>
                  <a:pt x="13" y="351"/>
                </a:moveTo>
                <a:lnTo>
                  <a:pt x="15" y="351"/>
                </a:lnTo>
                <a:cubicBezTo>
                  <a:pt x="91" y="337"/>
                  <a:pt x="151" y="269"/>
                  <a:pt x="159" y="181"/>
                </a:cubicBezTo>
                <a:lnTo>
                  <a:pt x="174" y="13"/>
                </a:lnTo>
                <a:cubicBezTo>
                  <a:pt x="174" y="7"/>
                  <a:pt x="169" y="1"/>
                  <a:pt x="163" y="0"/>
                </a:cubicBezTo>
                <a:cubicBezTo>
                  <a:pt x="155" y="0"/>
                  <a:pt x="150" y="5"/>
                  <a:pt x="149" y="11"/>
                </a:cubicBezTo>
                <a:lnTo>
                  <a:pt x="134" y="179"/>
                </a:lnTo>
                <a:cubicBezTo>
                  <a:pt x="128" y="254"/>
                  <a:pt x="76" y="315"/>
                  <a:pt x="11" y="326"/>
                </a:cubicBezTo>
                <a:cubicBezTo>
                  <a:pt x="5" y="327"/>
                  <a:pt x="0" y="334"/>
                  <a:pt x="1" y="341"/>
                </a:cubicBezTo>
                <a:cubicBezTo>
                  <a:pt x="1" y="346"/>
                  <a:pt x="6" y="351"/>
                  <a:pt x="13" y="351"/>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7" name="Cup">
            <a:extLst>
              <a:ext uri="{FF2B5EF4-FFF2-40B4-BE49-F238E27FC236}">
                <a16:creationId xmlns:a16="http://schemas.microsoft.com/office/drawing/2014/main" id="{BEB2E074-F33C-38CF-F086-D33394957791}"/>
              </a:ext>
            </a:extLst>
          </xdr:cNvPr>
          <xdr:cNvSpPr>
            <a:spLocks/>
          </xdr:cNvSpPr>
        </xdr:nvSpPr>
        <xdr:spPr bwMode="auto">
          <a:xfrm>
            <a:off x="164" y="78"/>
            <a:ext cx="106" cy="110"/>
          </a:xfrm>
          <a:custGeom>
            <a:avLst/>
            <a:gdLst>
              <a:gd name="T0" fmla="*/ 250 w 250"/>
              <a:gd name="T1" fmla="*/ 13 h 261"/>
              <a:gd name="T2" fmla="*/ 237 w 250"/>
              <a:gd name="T3" fmla="*/ 0 h 261"/>
              <a:gd name="T4" fmla="*/ 12 w 250"/>
              <a:gd name="T5" fmla="*/ 0 h 261"/>
              <a:gd name="T6" fmla="*/ 4 w 250"/>
              <a:gd name="T7" fmla="*/ 4 h 261"/>
              <a:gd name="T8" fmla="*/ 0 w 250"/>
              <a:gd name="T9" fmla="*/ 14 h 261"/>
              <a:gd name="T10" fmla="*/ 21 w 250"/>
              <a:gd name="T11" fmla="*/ 250 h 261"/>
              <a:gd name="T12" fmla="*/ 34 w 250"/>
              <a:gd name="T13" fmla="*/ 261 h 261"/>
              <a:gd name="T14" fmla="*/ 35 w 250"/>
              <a:gd name="T15" fmla="*/ 261 h 261"/>
              <a:gd name="T16" fmla="*/ 46 w 250"/>
              <a:gd name="T17" fmla="*/ 248 h 261"/>
              <a:gd name="T18" fmla="*/ 26 w 250"/>
              <a:gd name="T19" fmla="*/ 25 h 261"/>
              <a:gd name="T20" fmla="*/ 237 w 250"/>
              <a:gd name="T21" fmla="*/ 25 h 261"/>
              <a:gd name="T22" fmla="*/ 250 w 250"/>
              <a:gd name="T23" fmla="*/ 13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50" h="261">
                <a:moveTo>
                  <a:pt x="250" y="13"/>
                </a:moveTo>
                <a:cubicBezTo>
                  <a:pt x="250" y="5"/>
                  <a:pt x="245" y="0"/>
                  <a:pt x="237" y="0"/>
                </a:cubicBezTo>
                <a:lnTo>
                  <a:pt x="12" y="0"/>
                </a:lnTo>
                <a:cubicBezTo>
                  <a:pt x="9" y="0"/>
                  <a:pt x="6" y="1"/>
                  <a:pt x="4" y="4"/>
                </a:cubicBezTo>
                <a:cubicBezTo>
                  <a:pt x="1" y="6"/>
                  <a:pt x="0" y="10"/>
                  <a:pt x="0" y="14"/>
                </a:cubicBezTo>
                <a:lnTo>
                  <a:pt x="21" y="250"/>
                </a:lnTo>
                <a:cubicBezTo>
                  <a:pt x="21" y="256"/>
                  <a:pt x="27" y="261"/>
                  <a:pt x="34" y="261"/>
                </a:cubicBezTo>
                <a:lnTo>
                  <a:pt x="35" y="261"/>
                </a:lnTo>
                <a:cubicBezTo>
                  <a:pt x="42" y="261"/>
                  <a:pt x="47" y="255"/>
                  <a:pt x="46" y="248"/>
                </a:cubicBezTo>
                <a:lnTo>
                  <a:pt x="26" y="25"/>
                </a:lnTo>
                <a:lnTo>
                  <a:pt x="237" y="25"/>
                </a:lnTo>
                <a:cubicBezTo>
                  <a:pt x="244" y="25"/>
                  <a:pt x="250" y="20"/>
                  <a:pt x="250"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8" name="Cup">
            <a:extLst>
              <a:ext uri="{FF2B5EF4-FFF2-40B4-BE49-F238E27FC236}">
                <a16:creationId xmlns:a16="http://schemas.microsoft.com/office/drawing/2014/main" id="{FA2F2FAF-F2F6-464D-0D97-E6E56464CACE}"/>
              </a:ext>
            </a:extLst>
          </xdr:cNvPr>
          <xdr:cNvSpPr>
            <a:spLocks/>
          </xdr:cNvSpPr>
        </xdr:nvSpPr>
        <xdr:spPr bwMode="auto">
          <a:xfrm>
            <a:off x="347" y="96"/>
            <a:ext cx="75" cy="139"/>
          </a:xfrm>
          <a:custGeom>
            <a:avLst/>
            <a:gdLst>
              <a:gd name="T0" fmla="*/ 174 w 178"/>
              <a:gd name="T1" fmla="*/ 4 h 329"/>
              <a:gd name="T2" fmla="*/ 165 w 178"/>
              <a:gd name="T3" fmla="*/ 0 h 329"/>
              <a:gd name="T4" fmla="*/ 42 w 178"/>
              <a:gd name="T5" fmla="*/ 0 h 329"/>
              <a:gd name="T6" fmla="*/ 29 w 178"/>
              <a:gd name="T7" fmla="*/ 13 h 329"/>
              <a:gd name="T8" fmla="*/ 42 w 178"/>
              <a:gd name="T9" fmla="*/ 25 h 329"/>
              <a:gd name="T10" fmla="*/ 152 w 178"/>
              <a:gd name="T11" fmla="*/ 25 h 329"/>
              <a:gd name="T12" fmla="*/ 10 w 178"/>
              <a:gd name="T13" fmla="*/ 304 h 329"/>
              <a:gd name="T14" fmla="*/ 3 w 178"/>
              <a:gd name="T15" fmla="*/ 321 h 329"/>
              <a:gd name="T16" fmla="*/ 14 w 178"/>
              <a:gd name="T17" fmla="*/ 329 h 329"/>
              <a:gd name="T18" fmla="*/ 18 w 178"/>
              <a:gd name="T19" fmla="*/ 328 h 329"/>
              <a:gd name="T20" fmla="*/ 177 w 178"/>
              <a:gd name="T21" fmla="*/ 13 h 329"/>
              <a:gd name="T22" fmla="*/ 174 w 178"/>
              <a:gd name="T23" fmla="*/ 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74" y="4"/>
                </a:moveTo>
                <a:cubicBezTo>
                  <a:pt x="172" y="2"/>
                  <a:pt x="168" y="0"/>
                  <a:pt x="165" y="0"/>
                </a:cubicBezTo>
                <a:lnTo>
                  <a:pt x="42" y="0"/>
                </a:lnTo>
                <a:cubicBezTo>
                  <a:pt x="34" y="0"/>
                  <a:pt x="29" y="5"/>
                  <a:pt x="29" y="13"/>
                </a:cubicBezTo>
                <a:cubicBezTo>
                  <a:pt x="29" y="21"/>
                  <a:pt x="34" y="25"/>
                  <a:pt x="42" y="25"/>
                </a:cubicBezTo>
                <a:lnTo>
                  <a:pt x="152" y="25"/>
                </a:lnTo>
                <a:cubicBezTo>
                  <a:pt x="147" y="77"/>
                  <a:pt x="120" y="267"/>
                  <a:pt x="10" y="304"/>
                </a:cubicBezTo>
                <a:cubicBezTo>
                  <a:pt x="4" y="307"/>
                  <a:pt x="0" y="314"/>
                  <a:pt x="3" y="321"/>
                </a:cubicBezTo>
                <a:cubicBezTo>
                  <a:pt x="4" y="325"/>
                  <a:pt x="9" y="329"/>
                  <a:pt x="14" y="329"/>
                </a:cubicBezTo>
                <a:cubicBezTo>
                  <a:pt x="15" y="329"/>
                  <a:pt x="17" y="329"/>
                  <a:pt x="18" y="328"/>
                </a:cubicBezTo>
                <a:cubicBezTo>
                  <a:pt x="162" y="278"/>
                  <a:pt x="177" y="24"/>
                  <a:pt x="177" y="13"/>
                </a:cubicBezTo>
                <a:cubicBezTo>
                  <a:pt x="178" y="9"/>
                  <a:pt x="177" y="7"/>
                  <a:pt x="174" y="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09" name="Cup">
            <a:extLst>
              <a:ext uri="{FF2B5EF4-FFF2-40B4-BE49-F238E27FC236}">
                <a16:creationId xmlns:a16="http://schemas.microsoft.com/office/drawing/2014/main" id="{1330F123-54A9-B196-3ECF-1B64788DEDAD}"/>
              </a:ext>
            </a:extLst>
          </xdr:cNvPr>
          <xdr:cNvSpPr>
            <a:spLocks/>
          </xdr:cNvSpPr>
        </xdr:nvSpPr>
        <xdr:spPr bwMode="auto">
          <a:xfrm>
            <a:off x="69" y="96"/>
            <a:ext cx="76" cy="139"/>
          </a:xfrm>
          <a:custGeom>
            <a:avLst/>
            <a:gdLst>
              <a:gd name="T0" fmla="*/ 168 w 178"/>
              <a:gd name="T1" fmla="*/ 304 h 329"/>
              <a:gd name="T2" fmla="*/ 26 w 178"/>
              <a:gd name="T3" fmla="*/ 25 h 329"/>
              <a:gd name="T4" fmla="*/ 136 w 178"/>
              <a:gd name="T5" fmla="*/ 25 h 329"/>
              <a:gd name="T6" fmla="*/ 149 w 178"/>
              <a:gd name="T7" fmla="*/ 13 h 329"/>
              <a:gd name="T8" fmla="*/ 136 w 178"/>
              <a:gd name="T9" fmla="*/ 0 h 329"/>
              <a:gd name="T10" fmla="*/ 13 w 178"/>
              <a:gd name="T11" fmla="*/ 0 h 329"/>
              <a:gd name="T12" fmla="*/ 4 w 178"/>
              <a:gd name="T13" fmla="*/ 4 h 329"/>
              <a:gd name="T14" fmla="*/ 0 w 178"/>
              <a:gd name="T15" fmla="*/ 13 h 329"/>
              <a:gd name="T16" fmla="*/ 159 w 178"/>
              <a:gd name="T17" fmla="*/ 328 h 329"/>
              <a:gd name="T18" fmla="*/ 163 w 178"/>
              <a:gd name="T19" fmla="*/ 329 h 329"/>
              <a:gd name="T20" fmla="*/ 174 w 178"/>
              <a:gd name="T21" fmla="*/ 321 h 329"/>
              <a:gd name="T22" fmla="*/ 168 w 178"/>
              <a:gd name="T23" fmla="*/ 304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8" h="329">
                <a:moveTo>
                  <a:pt x="168" y="304"/>
                </a:moveTo>
                <a:cubicBezTo>
                  <a:pt x="58" y="265"/>
                  <a:pt x="31" y="77"/>
                  <a:pt x="26" y="25"/>
                </a:cubicBezTo>
                <a:lnTo>
                  <a:pt x="136" y="25"/>
                </a:lnTo>
                <a:cubicBezTo>
                  <a:pt x="144" y="25"/>
                  <a:pt x="149" y="21"/>
                  <a:pt x="149" y="13"/>
                </a:cubicBezTo>
                <a:cubicBezTo>
                  <a:pt x="149" y="5"/>
                  <a:pt x="144" y="0"/>
                  <a:pt x="136" y="0"/>
                </a:cubicBezTo>
                <a:lnTo>
                  <a:pt x="13" y="0"/>
                </a:lnTo>
                <a:cubicBezTo>
                  <a:pt x="9" y="0"/>
                  <a:pt x="6" y="2"/>
                  <a:pt x="4" y="4"/>
                </a:cubicBezTo>
                <a:cubicBezTo>
                  <a:pt x="1" y="7"/>
                  <a:pt x="0" y="10"/>
                  <a:pt x="0" y="13"/>
                </a:cubicBezTo>
                <a:cubicBezTo>
                  <a:pt x="0" y="24"/>
                  <a:pt x="16" y="278"/>
                  <a:pt x="159" y="328"/>
                </a:cubicBezTo>
                <a:cubicBezTo>
                  <a:pt x="160" y="328"/>
                  <a:pt x="161" y="329"/>
                  <a:pt x="163" y="329"/>
                </a:cubicBezTo>
                <a:cubicBezTo>
                  <a:pt x="167" y="329"/>
                  <a:pt x="173" y="326"/>
                  <a:pt x="174" y="321"/>
                </a:cubicBezTo>
                <a:cubicBezTo>
                  <a:pt x="178" y="313"/>
                  <a:pt x="174" y="307"/>
                  <a:pt x="168" y="304"/>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3</xdr:col>
      <xdr:colOff>150091</xdr:colOff>
      <xdr:row>325</xdr:row>
      <xdr:rowOff>43873</xdr:rowOff>
    </xdr:from>
    <xdr:to>
      <xdr:col>3</xdr:col>
      <xdr:colOff>760413</xdr:colOff>
      <xdr:row>325</xdr:row>
      <xdr:rowOff>598715</xdr:rowOff>
    </xdr:to>
    <xdr:pic>
      <xdr:nvPicPr>
        <xdr:cNvPr id="7" name="Image 1010">
          <a:extLst>
            <a:ext uri="{FF2B5EF4-FFF2-40B4-BE49-F238E27FC236}">
              <a16:creationId xmlns:a16="http://schemas.microsoft.com/office/drawing/2014/main" id="{FF1A3D6D-4299-3D45-B621-329FB450A188}"/>
            </a:ext>
          </a:extLst>
        </xdr:cNvPr>
        <xdr:cNvPicPr>
          <a:picLocks noChangeAspect="1"/>
        </xdr:cNvPicPr>
      </xdr:nvPicPr>
      <xdr:blipFill>
        <a:blip xmlns:r="http://schemas.openxmlformats.org/officeDocument/2006/relationships" r:embed="rId4">
          <a:duotone>
            <a:schemeClr val="accent5">
              <a:shade val="45000"/>
              <a:satMod val="135000"/>
            </a:schemeClr>
            <a:prstClr val="white"/>
          </a:duotone>
          <a:extLst>
            <a:ext uri="{BEBA8EAE-BF5A-486C-A8C5-ECC9F3942E4B}">
              <a14:imgProps xmlns:a14="http://schemas.microsoft.com/office/drawing/2010/main">
                <a14:imgLayer r:embed="rId5">
                  <a14:imgEffect>
                    <a14:colorTemperature colorTemp="4700"/>
                  </a14:imgEffect>
                </a14:imgLayer>
              </a14:imgProps>
            </a:ext>
          </a:extLst>
        </a:blip>
        <a:stretch>
          <a:fillRect/>
        </a:stretch>
      </xdr:blipFill>
      <xdr:spPr>
        <a:xfrm>
          <a:off x="2655455" y="77883328"/>
          <a:ext cx="605560" cy="554842"/>
        </a:xfrm>
        <a:prstGeom prst="rect">
          <a:avLst/>
        </a:prstGeom>
      </xdr:spPr>
    </xdr:pic>
    <xdr:clientData/>
  </xdr:twoCellAnchor>
  <xdr:twoCellAnchor editAs="oneCell">
    <xdr:from>
      <xdr:col>9</xdr:col>
      <xdr:colOff>114780</xdr:colOff>
      <xdr:row>317</xdr:row>
      <xdr:rowOff>85725</xdr:rowOff>
    </xdr:from>
    <xdr:to>
      <xdr:col>9</xdr:col>
      <xdr:colOff>733905</xdr:colOff>
      <xdr:row>317</xdr:row>
      <xdr:rowOff>514351</xdr:rowOff>
    </xdr:to>
    <xdr:grpSp>
      <xdr:nvGrpSpPr>
        <xdr:cNvPr id="1013" name="Leaves" descr="{&quot;Key&quot;:&quot;POWER_USER_SHAPE_ICON&quot;,&quot;Value&quot;:&quot;POWER_USER_SHAPE_ICON_STYLE_1&quot;}">
          <a:extLst>
            <a:ext uri="{FF2B5EF4-FFF2-40B4-BE49-F238E27FC236}">
              <a16:creationId xmlns:a16="http://schemas.microsoft.com/office/drawing/2014/main" id="{88495B83-538A-6A4F-8362-9544FA48D84A}"/>
            </a:ext>
          </a:extLst>
        </xdr:cNvPr>
        <xdr:cNvGrpSpPr>
          <a:grpSpLocks noChangeAspect="1"/>
        </xdr:cNvGrpSpPr>
      </xdr:nvGrpSpPr>
      <xdr:grpSpPr>
        <a:xfrm>
          <a:off x="8211030" y="85397975"/>
          <a:ext cx="615950" cy="431801"/>
          <a:chOff x="5876925" y="2168525"/>
          <a:chExt cx="619125" cy="428626"/>
        </a:xfrm>
        <a:solidFill>
          <a:schemeClr val="accent1"/>
        </a:solidFill>
      </xdr:grpSpPr>
      <xdr:sp macro="" textlink="">
        <xdr:nvSpPr>
          <xdr:cNvPr id="1014" name="Freeform 286">
            <a:extLst>
              <a:ext uri="{FF2B5EF4-FFF2-40B4-BE49-F238E27FC236}">
                <a16:creationId xmlns:a16="http://schemas.microsoft.com/office/drawing/2014/main" id="{D6AA9F52-D5C5-9830-F9BE-CE740A71EC9C}"/>
              </a:ext>
            </a:extLst>
          </xdr:cNvPr>
          <xdr:cNvSpPr>
            <a:spLocks/>
          </xdr:cNvSpPr>
        </xdr:nvSpPr>
        <xdr:spPr bwMode="auto">
          <a:xfrm>
            <a:off x="6142038" y="2181225"/>
            <a:ext cx="350838" cy="409575"/>
          </a:xfrm>
          <a:custGeom>
            <a:avLst/>
            <a:gdLst>
              <a:gd name="T0" fmla="*/ 237 w 4952"/>
              <a:gd name="T1" fmla="*/ 5773 h 5773"/>
              <a:gd name="T2" fmla="*/ 96 w 4952"/>
              <a:gd name="T3" fmla="*/ 5645 h 5773"/>
              <a:gd name="T4" fmla="*/ 545 w 4952"/>
              <a:gd name="T5" fmla="*/ 3065 h 5773"/>
              <a:gd name="T6" fmla="*/ 1991 w 4952"/>
              <a:gd name="T7" fmla="*/ 1372 h 5773"/>
              <a:gd name="T8" fmla="*/ 4756 w 4952"/>
              <a:gd name="T9" fmla="*/ 21 h 5773"/>
              <a:gd name="T10" fmla="*/ 4930 w 4952"/>
              <a:gd name="T11" fmla="*/ 119 h 5773"/>
              <a:gd name="T12" fmla="*/ 4833 w 4952"/>
              <a:gd name="T13" fmla="*/ 293 h 5773"/>
              <a:gd name="T14" fmla="*/ 378 w 4952"/>
              <a:gd name="T15" fmla="*/ 5617 h 5773"/>
              <a:gd name="T16" fmla="*/ 251 w 4952"/>
              <a:gd name="T17" fmla="*/ 5772 h 5773"/>
              <a:gd name="T18" fmla="*/ 237 w 4952"/>
              <a:gd name="T19" fmla="*/ 5773 h 57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52" h="5773">
                <a:moveTo>
                  <a:pt x="237" y="5773"/>
                </a:moveTo>
                <a:cubicBezTo>
                  <a:pt x="165" y="5773"/>
                  <a:pt x="103" y="5718"/>
                  <a:pt x="96" y="5645"/>
                </a:cubicBezTo>
                <a:cubicBezTo>
                  <a:pt x="0" y="4704"/>
                  <a:pt x="151" y="3836"/>
                  <a:pt x="545" y="3065"/>
                </a:cubicBezTo>
                <a:cubicBezTo>
                  <a:pt x="867" y="2434"/>
                  <a:pt x="1354" y="1864"/>
                  <a:pt x="1991" y="1372"/>
                </a:cubicBezTo>
                <a:cubicBezTo>
                  <a:pt x="3003" y="591"/>
                  <a:pt x="4158" y="190"/>
                  <a:pt x="4756" y="21"/>
                </a:cubicBezTo>
                <a:cubicBezTo>
                  <a:pt x="4831" y="0"/>
                  <a:pt x="4909" y="43"/>
                  <a:pt x="4930" y="119"/>
                </a:cubicBezTo>
                <a:cubicBezTo>
                  <a:pt x="4952" y="194"/>
                  <a:pt x="4908" y="272"/>
                  <a:pt x="4833" y="293"/>
                </a:cubicBezTo>
                <a:cubicBezTo>
                  <a:pt x="3693" y="617"/>
                  <a:pt x="4" y="1955"/>
                  <a:pt x="378" y="5617"/>
                </a:cubicBezTo>
                <a:cubicBezTo>
                  <a:pt x="386" y="5694"/>
                  <a:pt x="329" y="5764"/>
                  <a:pt x="251" y="5772"/>
                </a:cubicBezTo>
                <a:cubicBezTo>
                  <a:pt x="246" y="5772"/>
                  <a:pt x="241" y="5773"/>
                  <a:pt x="237" y="577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15" name="Freeform 287">
            <a:extLst>
              <a:ext uri="{FF2B5EF4-FFF2-40B4-BE49-F238E27FC236}">
                <a16:creationId xmlns:a16="http://schemas.microsoft.com/office/drawing/2014/main" id="{7B02E317-BEE5-C523-1C1E-DE2CD87A99E0}"/>
              </a:ext>
            </a:extLst>
          </xdr:cNvPr>
          <xdr:cNvSpPr>
            <a:spLocks/>
          </xdr:cNvSpPr>
        </xdr:nvSpPr>
        <xdr:spPr bwMode="auto">
          <a:xfrm>
            <a:off x="6140450" y="2168525"/>
            <a:ext cx="355600" cy="292100"/>
          </a:xfrm>
          <a:custGeom>
            <a:avLst/>
            <a:gdLst>
              <a:gd name="T0" fmla="*/ 305 w 5039"/>
              <a:gd name="T1" fmla="*/ 4134 h 4134"/>
              <a:gd name="T2" fmla="*/ 172 w 5039"/>
              <a:gd name="T3" fmla="*/ 4041 h 4134"/>
              <a:gd name="T4" fmla="*/ 44 w 5039"/>
              <a:gd name="T5" fmla="*/ 2774 h 4134"/>
              <a:gd name="T6" fmla="*/ 653 w 5039"/>
              <a:gd name="T7" fmla="*/ 1227 h 4134"/>
              <a:gd name="T8" fmla="*/ 2173 w 5039"/>
              <a:gd name="T9" fmla="*/ 257 h 4134"/>
              <a:gd name="T10" fmla="*/ 4907 w 5039"/>
              <a:gd name="T11" fmla="*/ 145 h 4134"/>
              <a:gd name="T12" fmla="*/ 5029 w 5039"/>
              <a:gd name="T13" fmla="*/ 305 h 4134"/>
              <a:gd name="T14" fmla="*/ 4870 w 5039"/>
              <a:gd name="T15" fmla="*/ 426 h 4134"/>
              <a:gd name="T16" fmla="*/ 874 w 5039"/>
              <a:gd name="T17" fmla="*/ 1405 h 4134"/>
              <a:gd name="T18" fmla="*/ 439 w 5039"/>
              <a:gd name="T19" fmla="*/ 3944 h 4134"/>
              <a:gd name="T20" fmla="*/ 354 w 5039"/>
              <a:gd name="T21" fmla="*/ 4126 h 4134"/>
              <a:gd name="T22" fmla="*/ 305 w 5039"/>
              <a:gd name="T23" fmla="*/ 4134 h 4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5039" h="4134">
                <a:moveTo>
                  <a:pt x="305" y="4134"/>
                </a:moveTo>
                <a:cubicBezTo>
                  <a:pt x="248" y="4134"/>
                  <a:pt x="193" y="4098"/>
                  <a:pt x="172" y="4041"/>
                </a:cubicBezTo>
                <a:cubicBezTo>
                  <a:pt x="48" y="3697"/>
                  <a:pt x="0" y="3224"/>
                  <a:pt x="44" y="2774"/>
                </a:cubicBezTo>
                <a:cubicBezTo>
                  <a:pt x="102" y="2184"/>
                  <a:pt x="313" y="1649"/>
                  <a:pt x="653" y="1227"/>
                </a:cubicBezTo>
                <a:cubicBezTo>
                  <a:pt x="1019" y="774"/>
                  <a:pt x="1530" y="447"/>
                  <a:pt x="2173" y="257"/>
                </a:cubicBezTo>
                <a:cubicBezTo>
                  <a:pt x="2914" y="38"/>
                  <a:pt x="3833" y="0"/>
                  <a:pt x="4907" y="145"/>
                </a:cubicBezTo>
                <a:cubicBezTo>
                  <a:pt x="4985" y="156"/>
                  <a:pt x="5039" y="227"/>
                  <a:pt x="5029" y="305"/>
                </a:cubicBezTo>
                <a:cubicBezTo>
                  <a:pt x="5019" y="382"/>
                  <a:pt x="4947" y="436"/>
                  <a:pt x="4870" y="426"/>
                </a:cubicBezTo>
                <a:cubicBezTo>
                  <a:pt x="2977" y="171"/>
                  <a:pt x="1595" y="510"/>
                  <a:pt x="874" y="1405"/>
                </a:cubicBezTo>
                <a:cubicBezTo>
                  <a:pt x="193" y="2250"/>
                  <a:pt x="245" y="3411"/>
                  <a:pt x="439" y="3944"/>
                </a:cubicBezTo>
                <a:cubicBezTo>
                  <a:pt x="465" y="4018"/>
                  <a:pt x="427" y="4099"/>
                  <a:pt x="354" y="4126"/>
                </a:cubicBezTo>
                <a:cubicBezTo>
                  <a:pt x="338" y="4131"/>
                  <a:pt x="322" y="4134"/>
                  <a:pt x="305" y="413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16" name="Freeform 288">
            <a:extLst>
              <a:ext uri="{FF2B5EF4-FFF2-40B4-BE49-F238E27FC236}">
                <a16:creationId xmlns:a16="http://schemas.microsoft.com/office/drawing/2014/main" id="{DA413A3D-C0B6-4C47-4D3F-94D02DDD12A0}"/>
              </a:ext>
            </a:extLst>
          </xdr:cNvPr>
          <xdr:cNvSpPr>
            <a:spLocks/>
          </xdr:cNvSpPr>
        </xdr:nvSpPr>
        <xdr:spPr bwMode="auto">
          <a:xfrm>
            <a:off x="6172200" y="2181225"/>
            <a:ext cx="323850" cy="304800"/>
          </a:xfrm>
          <a:custGeom>
            <a:avLst/>
            <a:gdLst>
              <a:gd name="T0" fmla="*/ 817 w 4576"/>
              <a:gd name="T1" fmla="*/ 4303 h 4303"/>
              <a:gd name="T2" fmla="*/ 102 w 4576"/>
              <a:gd name="T3" fmla="*/ 4172 h 4303"/>
              <a:gd name="T4" fmla="*/ 32 w 4576"/>
              <a:gd name="T5" fmla="*/ 3985 h 4303"/>
              <a:gd name="T6" fmla="*/ 220 w 4576"/>
              <a:gd name="T7" fmla="*/ 3915 h 4303"/>
              <a:gd name="T8" fmla="*/ 1975 w 4576"/>
              <a:gd name="T9" fmla="*/ 3746 h 4303"/>
              <a:gd name="T10" fmla="*/ 3660 w 4576"/>
              <a:gd name="T11" fmla="*/ 1491 h 4303"/>
              <a:gd name="T12" fmla="*/ 4132 w 4576"/>
              <a:gd name="T13" fmla="*/ 375 h 4303"/>
              <a:gd name="T14" fmla="*/ 4288 w 4576"/>
              <a:gd name="T15" fmla="*/ 96 h 4303"/>
              <a:gd name="T16" fmla="*/ 4479 w 4576"/>
              <a:gd name="T17" fmla="*/ 36 h 4303"/>
              <a:gd name="T18" fmla="*/ 4540 w 4576"/>
              <a:gd name="T19" fmla="*/ 227 h 4303"/>
              <a:gd name="T20" fmla="*/ 4377 w 4576"/>
              <a:gd name="T21" fmla="*/ 518 h 4303"/>
              <a:gd name="T22" fmla="*/ 3935 w 4576"/>
              <a:gd name="T23" fmla="*/ 1559 h 4303"/>
              <a:gd name="T24" fmla="*/ 2098 w 4576"/>
              <a:gd name="T25" fmla="*/ 4001 h 4303"/>
              <a:gd name="T26" fmla="*/ 817 w 4576"/>
              <a:gd name="T27" fmla="*/ 4303 h 43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576" h="4303">
                <a:moveTo>
                  <a:pt x="817" y="4303"/>
                </a:moveTo>
                <a:cubicBezTo>
                  <a:pt x="526" y="4303"/>
                  <a:pt x="277" y="4253"/>
                  <a:pt x="102" y="4172"/>
                </a:cubicBezTo>
                <a:cubicBezTo>
                  <a:pt x="30" y="4140"/>
                  <a:pt x="0" y="4055"/>
                  <a:pt x="32" y="3985"/>
                </a:cubicBezTo>
                <a:cubicBezTo>
                  <a:pt x="65" y="3913"/>
                  <a:pt x="149" y="3882"/>
                  <a:pt x="220" y="3915"/>
                </a:cubicBezTo>
                <a:cubicBezTo>
                  <a:pt x="509" y="4048"/>
                  <a:pt x="1215" y="4112"/>
                  <a:pt x="1975" y="3746"/>
                </a:cubicBezTo>
                <a:cubicBezTo>
                  <a:pt x="2559" y="3465"/>
                  <a:pt x="3324" y="2846"/>
                  <a:pt x="3660" y="1491"/>
                </a:cubicBezTo>
                <a:cubicBezTo>
                  <a:pt x="3792" y="961"/>
                  <a:pt x="3965" y="663"/>
                  <a:pt x="4132" y="375"/>
                </a:cubicBezTo>
                <a:cubicBezTo>
                  <a:pt x="4186" y="282"/>
                  <a:pt x="4238" y="194"/>
                  <a:pt x="4288" y="96"/>
                </a:cubicBezTo>
                <a:cubicBezTo>
                  <a:pt x="4325" y="27"/>
                  <a:pt x="4410" y="0"/>
                  <a:pt x="4479" y="36"/>
                </a:cubicBezTo>
                <a:cubicBezTo>
                  <a:pt x="4549" y="73"/>
                  <a:pt x="4576" y="158"/>
                  <a:pt x="4540" y="227"/>
                </a:cubicBezTo>
                <a:cubicBezTo>
                  <a:pt x="4486" y="330"/>
                  <a:pt x="4430" y="426"/>
                  <a:pt x="4377" y="518"/>
                </a:cubicBezTo>
                <a:cubicBezTo>
                  <a:pt x="4213" y="801"/>
                  <a:pt x="4057" y="1068"/>
                  <a:pt x="3935" y="1559"/>
                </a:cubicBezTo>
                <a:cubicBezTo>
                  <a:pt x="3573" y="3021"/>
                  <a:pt x="2736" y="3694"/>
                  <a:pt x="2098" y="4001"/>
                </a:cubicBezTo>
                <a:cubicBezTo>
                  <a:pt x="1648" y="4217"/>
                  <a:pt x="1197" y="4303"/>
                  <a:pt x="817" y="43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17" name="Freeform 289">
            <a:extLst>
              <a:ext uri="{FF2B5EF4-FFF2-40B4-BE49-F238E27FC236}">
                <a16:creationId xmlns:a16="http://schemas.microsoft.com/office/drawing/2014/main" id="{AC9DA408-502B-D0C6-88F1-2209619ACF05}"/>
              </a:ext>
            </a:extLst>
          </xdr:cNvPr>
          <xdr:cNvSpPr>
            <a:spLocks/>
          </xdr:cNvSpPr>
        </xdr:nvSpPr>
        <xdr:spPr bwMode="auto">
          <a:xfrm>
            <a:off x="6194425" y="2365375"/>
            <a:ext cx="214313" cy="46038"/>
          </a:xfrm>
          <a:custGeom>
            <a:avLst/>
            <a:gdLst>
              <a:gd name="T0" fmla="*/ 1388 w 3024"/>
              <a:gd name="T1" fmla="*/ 642 h 642"/>
              <a:gd name="T2" fmla="*/ 952 w 3024"/>
              <a:gd name="T3" fmla="*/ 614 h 642"/>
              <a:gd name="T4" fmla="*/ 100 w 3024"/>
              <a:gd name="T5" fmla="*/ 390 h 642"/>
              <a:gd name="T6" fmla="*/ 34 w 3024"/>
              <a:gd name="T7" fmla="*/ 201 h 642"/>
              <a:gd name="T8" fmla="*/ 222 w 3024"/>
              <a:gd name="T9" fmla="*/ 135 h 642"/>
              <a:gd name="T10" fmla="*/ 999 w 3024"/>
              <a:gd name="T11" fmla="*/ 335 h 642"/>
              <a:gd name="T12" fmla="*/ 2801 w 3024"/>
              <a:gd name="T13" fmla="*/ 33 h 642"/>
              <a:gd name="T14" fmla="*/ 2990 w 3024"/>
              <a:gd name="T15" fmla="*/ 100 h 642"/>
              <a:gd name="T16" fmla="*/ 2925 w 3024"/>
              <a:gd name="T17" fmla="*/ 289 h 642"/>
              <a:gd name="T18" fmla="*/ 1388 w 3024"/>
              <a:gd name="T19" fmla="*/ 642 h 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024" h="642">
                <a:moveTo>
                  <a:pt x="1388" y="642"/>
                </a:moveTo>
                <a:cubicBezTo>
                  <a:pt x="1227" y="642"/>
                  <a:pt x="1080" y="630"/>
                  <a:pt x="952" y="614"/>
                </a:cubicBezTo>
                <a:cubicBezTo>
                  <a:pt x="441" y="550"/>
                  <a:pt x="114" y="397"/>
                  <a:pt x="100" y="390"/>
                </a:cubicBezTo>
                <a:cubicBezTo>
                  <a:pt x="30" y="357"/>
                  <a:pt x="0" y="272"/>
                  <a:pt x="34" y="201"/>
                </a:cubicBezTo>
                <a:cubicBezTo>
                  <a:pt x="67" y="131"/>
                  <a:pt x="152" y="101"/>
                  <a:pt x="222" y="135"/>
                </a:cubicBezTo>
                <a:cubicBezTo>
                  <a:pt x="225" y="136"/>
                  <a:pt x="529" y="277"/>
                  <a:pt x="999" y="335"/>
                </a:cubicBezTo>
                <a:cubicBezTo>
                  <a:pt x="1428" y="387"/>
                  <a:pt x="2089" y="377"/>
                  <a:pt x="2801" y="33"/>
                </a:cubicBezTo>
                <a:cubicBezTo>
                  <a:pt x="2872" y="0"/>
                  <a:pt x="2956" y="29"/>
                  <a:pt x="2990" y="100"/>
                </a:cubicBezTo>
                <a:cubicBezTo>
                  <a:pt x="3024" y="170"/>
                  <a:pt x="2995" y="255"/>
                  <a:pt x="2925" y="289"/>
                </a:cubicBezTo>
                <a:cubicBezTo>
                  <a:pt x="2358" y="562"/>
                  <a:pt x="1820" y="642"/>
                  <a:pt x="1388" y="64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18" name="Freeform 290">
            <a:extLst>
              <a:ext uri="{FF2B5EF4-FFF2-40B4-BE49-F238E27FC236}">
                <a16:creationId xmlns:a16="http://schemas.microsoft.com/office/drawing/2014/main" id="{7F3CA246-7BDF-4481-FC25-8C340815FBE2}"/>
              </a:ext>
            </a:extLst>
          </xdr:cNvPr>
          <xdr:cNvSpPr>
            <a:spLocks/>
          </xdr:cNvSpPr>
        </xdr:nvSpPr>
        <xdr:spPr bwMode="auto">
          <a:xfrm>
            <a:off x="6267450" y="2292350"/>
            <a:ext cx="173038" cy="31750"/>
          </a:xfrm>
          <a:custGeom>
            <a:avLst/>
            <a:gdLst>
              <a:gd name="T0" fmla="*/ 1218 w 2439"/>
              <a:gd name="T1" fmla="*/ 467 h 467"/>
              <a:gd name="T2" fmla="*/ 116 w 2439"/>
              <a:gd name="T3" fmla="*/ 319 h 467"/>
              <a:gd name="T4" fmla="*/ 23 w 2439"/>
              <a:gd name="T5" fmla="*/ 142 h 467"/>
              <a:gd name="T6" fmla="*/ 200 w 2439"/>
              <a:gd name="T7" fmla="*/ 48 h 467"/>
              <a:gd name="T8" fmla="*/ 2233 w 2439"/>
              <a:gd name="T9" fmla="*/ 25 h 467"/>
              <a:gd name="T10" fmla="*/ 2414 w 2439"/>
              <a:gd name="T11" fmla="*/ 113 h 467"/>
              <a:gd name="T12" fmla="*/ 2325 w 2439"/>
              <a:gd name="T13" fmla="*/ 293 h 467"/>
              <a:gd name="T14" fmla="*/ 1218 w 2439"/>
              <a:gd name="T15" fmla="*/ 467 h 46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439" h="467">
                <a:moveTo>
                  <a:pt x="1218" y="467"/>
                </a:moveTo>
                <a:cubicBezTo>
                  <a:pt x="607" y="467"/>
                  <a:pt x="146" y="328"/>
                  <a:pt x="116" y="319"/>
                </a:cubicBezTo>
                <a:cubicBezTo>
                  <a:pt x="42" y="296"/>
                  <a:pt x="0" y="217"/>
                  <a:pt x="23" y="142"/>
                </a:cubicBezTo>
                <a:cubicBezTo>
                  <a:pt x="45" y="67"/>
                  <a:pt x="125" y="25"/>
                  <a:pt x="200" y="48"/>
                </a:cubicBezTo>
                <a:cubicBezTo>
                  <a:pt x="216" y="53"/>
                  <a:pt x="1252" y="361"/>
                  <a:pt x="2233" y="25"/>
                </a:cubicBezTo>
                <a:cubicBezTo>
                  <a:pt x="2308" y="0"/>
                  <a:pt x="2388" y="39"/>
                  <a:pt x="2414" y="113"/>
                </a:cubicBezTo>
                <a:cubicBezTo>
                  <a:pt x="2439" y="187"/>
                  <a:pt x="2399" y="268"/>
                  <a:pt x="2325" y="293"/>
                </a:cubicBezTo>
                <a:cubicBezTo>
                  <a:pt x="1942" y="424"/>
                  <a:pt x="1557" y="467"/>
                  <a:pt x="1218" y="467"/>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19" name="Freeform 291">
            <a:extLst>
              <a:ext uri="{FF2B5EF4-FFF2-40B4-BE49-F238E27FC236}">
                <a16:creationId xmlns:a16="http://schemas.microsoft.com/office/drawing/2014/main" id="{2A96F6BD-58C5-F21E-59BA-4314F67D705F}"/>
              </a:ext>
            </a:extLst>
          </xdr:cNvPr>
          <xdr:cNvSpPr>
            <a:spLocks/>
          </xdr:cNvSpPr>
        </xdr:nvSpPr>
        <xdr:spPr bwMode="auto">
          <a:xfrm>
            <a:off x="6257925" y="2182813"/>
            <a:ext cx="65088" cy="61913"/>
          </a:xfrm>
          <a:custGeom>
            <a:avLst/>
            <a:gdLst>
              <a:gd name="T0" fmla="*/ 162 w 926"/>
              <a:gd name="T1" fmla="*/ 870 h 870"/>
              <a:gd name="T2" fmla="*/ 96 w 926"/>
              <a:gd name="T3" fmla="*/ 854 h 870"/>
              <a:gd name="T4" fmla="*/ 36 w 926"/>
              <a:gd name="T5" fmla="*/ 663 h 870"/>
              <a:gd name="T6" fmla="*/ 700 w 926"/>
              <a:gd name="T7" fmla="*/ 37 h 870"/>
              <a:gd name="T8" fmla="*/ 890 w 926"/>
              <a:gd name="T9" fmla="*/ 98 h 870"/>
              <a:gd name="T10" fmla="*/ 829 w 926"/>
              <a:gd name="T11" fmla="*/ 288 h 870"/>
              <a:gd name="T12" fmla="*/ 287 w 926"/>
              <a:gd name="T13" fmla="*/ 795 h 870"/>
              <a:gd name="T14" fmla="*/ 162 w 926"/>
              <a:gd name="T15" fmla="*/ 870 h 87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6" h="870">
                <a:moveTo>
                  <a:pt x="162" y="870"/>
                </a:moveTo>
                <a:cubicBezTo>
                  <a:pt x="140" y="870"/>
                  <a:pt x="117" y="865"/>
                  <a:pt x="96" y="854"/>
                </a:cubicBezTo>
                <a:cubicBezTo>
                  <a:pt x="27" y="818"/>
                  <a:pt x="0" y="732"/>
                  <a:pt x="36" y="663"/>
                </a:cubicBezTo>
                <a:cubicBezTo>
                  <a:pt x="167" y="414"/>
                  <a:pt x="409" y="185"/>
                  <a:pt x="700" y="37"/>
                </a:cubicBezTo>
                <a:cubicBezTo>
                  <a:pt x="769" y="0"/>
                  <a:pt x="855" y="28"/>
                  <a:pt x="890" y="98"/>
                </a:cubicBezTo>
                <a:cubicBezTo>
                  <a:pt x="926" y="167"/>
                  <a:pt x="899" y="253"/>
                  <a:pt x="829" y="288"/>
                </a:cubicBezTo>
                <a:cubicBezTo>
                  <a:pt x="589" y="411"/>
                  <a:pt x="392" y="596"/>
                  <a:pt x="287" y="795"/>
                </a:cubicBezTo>
                <a:cubicBezTo>
                  <a:pt x="262" y="843"/>
                  <a:pt x="212" y="870"/>
                  <a:pt x="162" y="870"/>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0" name="Freeform 292">
            <a:extLst>
              <a:ext uri="{FF2B5EF4-FFF2-40B4-BE49-F238E27FC236}">
                <a16:creationId xmlns:a16="http://schemas.microsoft.com/office/drawing/2014/main" id="{974D4DC2-184F-4FF2-8CD4-266DA37F43AA}"/>
              </a:ext>
            </a:extLst>
          </xdr:cNvPr>
          <xdr:cNvSpPr>
            <a:spLocks/>
          </xdr:cNvSpPr>
        </xdr:nvSpPr>
        <xdr:spPr bwMode="auto">
          <a:xfrm>
            <a:off x="6251575" y="2257425"/>
            <a:ext cx="22225" cy="28575"/>
          </a:xfrm>
          <a:custGeom>
            <a:avLst/>
            <a:gdLst>
              <a:gd name="T0" fmla="*/ 164 w 320"/>
              <a:gd name="T1" fmla="*/ 394 h 394"/>
              <a:gd name="T2" fmla="*/ 26 w 320"/>
              <a:gd name="T3" fmla="*/ 282 h 394"/>
              <a:gd name="T4" fmla="*/ 7 w 320"/>
              <a:gd name="T5" fmla="*/ 161 h 394"/>
              <a:gd name="T6" fmla="*/ 135 w 320"/>
              <a:gd name="T7" fmla="*/ 7 h 394"/>
              <a:gd name="T8" fmla="*/ 289 w 320"/>
              <a:gd name="T9" fmla="*/ 135 h 394"/>
              <a:gd name="T10" fmla="*/ 302 w 320"/>
              <a:gd name="T11" fmla="*/ 222 h 394"/>
              <a:gd name="T12" fmla="*/ 195 w 320"/>
              <a:gd name="T13" fmla="*/ 391 h 394"/>
              <a:gd name="T14" fmla="*/ 164 w 320"/>
              <a:gd name="T15" fmla="*/ 394 h 39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20" h="394">
                <a:moveTo>
                  <a:pt x="164" y="394"/>
                </a:moveTo>
                <a:cubicBezTo>
                  <a:pt x="99" y="394"/>
                  <a:pt x="40" y="348"/>
                  <a:pt x="26" y="282"/>
                </a:cubicBezTo>
                <a:cubicBezTo>
                  <a:pt x="17" y="242"/>
                  <a:pt x="11" y="201"/>
                  <a:pt x="7" y="161"/>
                </a:cubicBezTo>
                <a:cubicBezTo>
                  <a:pt x="0" y="83"/>
                  <a:pt x="57" y="14"/>
                  <a:pt x="135" y="7"/>
                </a:cubicBezTo>
                <a:cubicBezTo>
                  <a:pt x="213" y="0"/>
                  <a:pt x="282" y="57"/>
                  <a:pt x="289" y="135"/>
                </a:cubicBezTo>
                <a:cubicBezTo>
                  <a:pt x="292" y="164"/>
                  <a:pt x="296" y="193"/>
                  <a:pt x="302" y="222"/>
                </a:cubicBezTo>
                <a:cubicBezTo>
                  <a:pt x="320" y="298"/>
                  <a:pt x="271" y="374"/>
                  <a:pt x="195" y="391"/>
                </a:cubicBezTo>
                <a:cubicBezTo>
                  <a:pt x="184" y="393"/>
                  <a:pt x="174" y="394"/>
                  <a:pt x="164" y="39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1" name="Freeform 293">
            <a:extLst>
              <a:ext uri="{FF2B5EF4-FFF2-40B4-BE49-F238E27FC236}">
                <a16:creationId xmlns:a16="http://schemas.microsoft.com/office/drawing/2014/main" id="{599B2338-6C55-003F-B4B2-F949BF3E0ED2}"/>
              </a:ext>
            </a:extLst>
          </xdr:cNvPr>
          <xdr:cNvSpPr>
            <a:spLocks/>
          </xdr:cNvSpPr>
        </xdr:nvSpPr>
        <xdr:spPr bwMode="auto">
          <a:xfrm>
            <a:off x="6164263" y="2246313"/>
            <a:ext cx="44450" cy="74613"/>
          </a:xfrm>
          <a:custGeom>
            <a:avLst/>
            <a:gdLst>
              <a:gd name="T0" fmla="*/ 147 w 627"/>
              <a:gd name="T1" fmla="*/ 1063 h 1063"/>
              <a:gd name="T2" fmla="*/ 137 w 627"/>
              <a:gd name="T3" fmla="*/ 1063 h 1063"/>
              <a:gd name="T4" fmla="*/ 5 w 627"/>
              <a:gd name="T5" fmla="*/ 912 h 1063"/>
              <a:gd name="T6" fmla="*/ 358 w 627"/>
              <a:gd name="T7" fmla="*/ 70 h 1063"/>
              <a:gd name="T8" fmla="*/ 557 w 627"/>
              <a:gd name="T9" fmla="*/ 49 h 1063"/>
              <a:gd name="T10" fmla="*/ 578 w 627"/>
              <a:gd name="T11" fmla="*/ 248 h 1063"/>
              <a:gd name="T12" fmla="*/ 288 w 627"/>
              <a:gd name="T13" fmla="*/ 931 h 1063"/>
              <a:gd name="T14" fmla="*/ 147 w 627"/>
              <a:gd name="T15" fmla="*/ 1063 h 106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27" h="1063">
                <a:moveTo>
                  <a:pt x="147" y="1063"/>
                </a:moveTo>
                <a:cubicBezTo>
                  <a:pt x="144" y="1063"/>
                  <a:pt x="141" y="1063"/>
                  <a:pt x="137" y="1063"/>
                </a:cubicBezTo>
                <a:cubicBezTo>
                  <a:pt x="59" y="1057"/>
                  <a:pt x="0" y="990"/>
                  <a:pt x="5" y="912"/>
                </a:cubicBezTo>
                <a:cubicBezTo>
                  <a:pt x="24" y="631"/>
                  <a:pt x="153" y="324"/>
                  <a:pt x="358" y="70"/>
                </a:cubicBezTo>
                <a:cubicBezTo>
                  <a:pt x="407" y="9"/>
                  <a:pt x="496" y="0"/>
                  <a:pt x="557" y="49"/>
                </a:cubicBezTo>
                <a:cubicBezTo>
                  <a:pt x="618" y="98"/>
                  <a:pt x="627" y="187"/>
                  <a:pt x="578" y="248"/>
                </a:cubicBezTo>
                <a:cubicBezTo>
                  <a:pt x="409" y="458"/>
                  <a:pt x="303" y="707"/>
                  <a:pt x="288" y="931"/>
                </a:cubicBezTo>
                <a:cubicBezTo>
                  <a:pt x="283" y="1005"/>
                  <a:pt x="221" y="1063"/>
                  <a:pt x="147" y="106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2" name="Freeform 294">
            <a:extLst>
              <a:ext uri="{FF2B5EF4-FFF2-40B4-BE49-F238E27FC236}">
                <a16:creationId xmlns:a16="http://schemas.microsoft.com/office/drawing/2014/main" id="{706AD7DA-279F-19F4-225A-75E7FAEE66FA}"/>
              </a:ext>
            </a:extLst>
          </xdr:cNvPr>
          <xdr:cNvSpPr>
            <a:spLocks/>
          </xdr:cNvSpPr>
        </xdr:nvSpPr>
        <xdr:spPr bwMode="auto">
          <a:xfrm>
            <a:off x="6170613" y="2333625"/>
            <a:ext cx="26988" cy="28575"/>
          </a:xfrm>
          <a:custGeom>
            <a:avLst/>
            <a:gdLst>
              <a:gd name="T0" fmla="*/ 219 w 379"/>
              <a:gd name="T1" fmla="*/ 392 h 392"/>
              <a:gd name="T2" fmla="*/ 104 w 379"/>
              <a:gd name="T3" fmla="*/ 334 h 392"/>
              <a:gd name="T4" fmla="*/ 38 w 379"/>
              <a:gd name="T5" fmla="*/ 231 h 392"/>
              <a:gd name="T6" fmla="*/ 92 w 379"/>
              <a:gd name="T7" fmla="*/ 38 h 392"/>
              <a:gd name="T8" fmla="*/ 285 w 379"/>
              <a:gd name="T9" fmla="*/ 93 h 392"/>
              <a:gd name="T10" fmla="*/ 333 w 379"/>
              <a:gd name="T11" fmla="*/ 167 h 392"/>
              <a:gd name="T12" fmla="*/ 302 w 379"/>
              <a:gd name="T13" fmla="*/ 365 h 392"/>
              <a:gd name="T14" fmla="*/ 219 w 379"/>
              <a:gd name="T15" fmla="*/ 392 h 39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79" h="392">
                <a:moveTo>
                  <a:pt x="219" y="392"/>
                </a:moveTo>
                <a:cubicBezTo>
                  <a:pt x="175" y="392"/>
                  <a:pt x="132" y="372"/>
                  <a:pt x="104" y="334"/>
                </a:cubicBezTo>
                <a:cubicBezTo>
                  <a:pt x="80" y="301"/>
                  <a:pt x="58" y="266"/>
                  <a:pt x="38" y="231"/>
                </a:cubicBezTo>
                <a:cubicBezTo>
                  <a:pt x="0" y="163"/>
                  <a:pt x="24" y="76"/>
                  <a:pt x="92" y="38"/>
                </a:cubicBezTo>
                <a:cubicBezTo>
                  <a:pt x="161" y="0"/>
                  <a:pt x="247" y="24"/>
                  <a:pt x="285" y="93"/>
                </a:cubicBezTo>
                <a:cubicBezTo>
                  <a:pt x="299" y="118"/>
                  <a:pt x="315" y="143"/>
                  <a:pt x="333" y="167"/>
                </a:cubicBezTo>
                <a:cubicBezTo>
                  <a:pt x="379" y="230"/>
                  <a:pt x="365" y="319"/>
                  <a:pt x="302" y="365"/>
                </a:cubicBezTo>
                <a:cubicBezTo>
                  <a:pt x="277" y="383"/>
                  <a:pt x="248" y="392"/>
                  <a:pt x="219" y="39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3" name="Freeform 295">
            <a:extLst>
              <a:ext uri="{FF2B5EF4-FFF2-40B4-BE49-F238E27FC236}">
                <a16:creationId xmlns:a16="http://schemas.microsoft.com/office/drawing/2014/main" id="{D3E690CD-E22C-226E-2381-E794004876D3}"/>
              </a:ext>
            </a:extLst>
          </xdr:cNvPr>
          <xdr:cNvSpPr>
            <a:spLocks/>
          </xdr:cNvSpPr>
        </xdr:nvSpPr>
        <xdr:spPr bwMode="auto">
          <a:xfrm>
            <a:off x="5878513" y="2319338"/>
            <a:ext cx="238125" cy="277813"/>
          </a:xfrm>
          <a:custGeom>
            <a:avLst/>
            <a:gdLst>
              <a:gd name="T0" fmla="*/ 3171 w 3376"/>
              <a:gd name="T1" fmla="*/ 3918 h 3918"/>
              <a:gd name="T2" fmla="*/ 3157 w 3376"/>
              <a:gd name="T3" fmla="*/ 3918 h 3918"/>
              <a:gd name="T4" fmla="*/ 3030 w 3376"/>
              <a:gd name="T5" fmla="*/ 3762 h 3918"/>
              <a:gd name="T6" fmla="*/ 119 w 3376"/>
              <a:gd name="T7" fmla="*/ 294 h 3918"/>
              <a:gd name="T8" fmla="*/ 21 w 3376"/>
              <a:gd name="T9" fmla="*/ 119 h 3918"/>
              <a:gd name="T10" fmla="*/ 197 w 3376"/>
              <a:gd name="T11" fmla="*/ 21 h 3918"/>
              <a:gd name="T12" fmla="*/ 2040 w 3376"/>
              <a:gd name="T13" fmla="*/ 923 h 3918"/>
              <a:gd name="T14" fmla="*/ 3010 w 3376"/>
              <a:gd name="T15" fmla="*/ 2058 h 3918"/>
              <a:gd name="T16" fmla="*/ 3312 w 3376"/>
              <a:gd name="T17" fmla="*/ 3791 h 3918"/>
              <a:gd name="T18" fmla="*/ 3171 w 3376"/>
              <a:gd name="T19" fmla="*/ 3918 h 3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376" h="3918">
                <a:moveTo>
                  <a:pt x="3171" y="3918"/>
                </a:moveTo>
                <a:cubicBezTo>
                  <a:pt x="3166" y="3918"/>
                  <a:pt x="3161" y="3918"/>
                  <a:pt x="3157" y="3918"/>
                </a:cubicBezTo>
                <a:cubicBezTo>
                  <a:pt x="3079" y="3909"/>
                  <a:pt x="3022" y="3840"/>
                  <a:pt x="3030" y="3762"/>
                </a:cubicBezTo>
                <a:cubicBezTo>
                  <a:pt x="3273" y="1379"/>
                  <a:pt x="863" y="505"/>
                  <a:pt x="119" y="294"/>
                </a:cubicBezTo>
                <a:cubicBezTo>
                  <a:pt x="44" y="273"/>
                  <a:pt x="0" y="194"/>
                  <a:pt x="21" y="119"/>
                </a:cubicBezTo>
                <a:cubicBezTo>
                  <a:pt x="43" y="44"/>
                  <a:pt x="121" y="0"/>
                  <a:pt x="197" y="21"/>
                </a:cubicBezTo>
                <a:cubicBezTo>
                  <a:pt x="595" y="134"/>
                  <a:pt x="1365" y="402"/>
                  <a:pt x="2040" y="923"/>
                </a:cubicBezTo>
                <a:cubicBezTo>
                  <a:pt x="2467" y="1252"/>
                  <a:pt x="2794" y="1634"/>
                  <a:pt x="3010" y="2058"/>
                </a:cubicBezTo>
                <a:cubicBezTo>
                  <a:pt x="3275" y="2576"/>
                  <a:pt x="3376" y="3159"/>
                  <a:pt x="3312" y="3791"/>
                </a:cubicBezTo>
                <a:cubicBezTo>
                  <a:pt x="3304" y="3864"/>
                  <a:pt x="3243" y="3918"/>
                  <a:pt x="3171" y="391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4" name="Freeform 296">
            <a:extLst>
              <a:ext uri="{FF2B5EF4-FFF2-40B4-BE49-F238E27FC236}">
                <a16:creationId xmlns:a16="http://schemas.microsoft.com/office/drawing/2014/main" id="{2FF8B50D-A1DD-DB02-CDBB-279C205213E8}"/>
              </a:ext>
            </a:extLst>
          </xdr:cNvPr>
          <xdr:cNvSpPr>
            <a:spLocks/>
          </xdr:cNvSpPr>
        </xdr:nvSpPr>
        <xdr:spPr bwMode="auto">
          <a:xfrm>
            <a:off x="5876925" y="2309813"/>
            <a:ext cx="247650" cy="201613"/>
          </a:xfrm>
          <a:custGeom>
            <a:avLst/>
            <a:gdLst>
              <a:gd name="T0" fmla="*/ 3181 w 3503"/>
              <a:gd name="T1" fmla="*/ 2829 h 2829"/>
              <a:gd name="T2" fmla="*/ 3132 w 3503"/>
              <a:gd name="T3" fmla="*/ 2821 h 2829"/>
              <a:gd name="T4" fmla="*/ 3048 w 3503"/>
              <a:gd name="T5" fmla="*/ 2640 h 2829"/>
              <a:gd name="T6" fmla="*/ 2768 w 3503"/>
              <a:gd name="T7" fmla="*/ 1007 h 2829"/>
              <a:gd name="T8" fmla="*/ 170 w 3503"/>
              <a:gd name="T9" fmla="*/ 377 h 2829"/>
              <a:gd name="T10" fmla="*/ 11 w 3503"/>
              <a:gd name="T11" fmla="*/ 256 h 2829"/>
              <a:gd name="T12" fmla="*/ 132 w 3503"/>
              <a:gd name="T13" fmla="*/ 97 h 2829"/>
              <a:gd name="T14" fmla="*/ 1959 w 3503"/>
              <a:gd name="T15" fmla="*/ 172 h 2829"/>
              <a:gd name="T16" fmla="*/ 2988 w 3503"/>
              <a:gd name="T17" fmla="*/ 829 h 2829"/>
              <a:gd name="T18" fmla="*/ 3314 w 3503"/>
              <a:gd name="T19" fmla="*/ 2736 h 2829"/>
              <a:gd name="T20" fmla="*/ 3181 w 3503"/>
              <a:gd name="T21" fmla="*/ 2829 h 28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03" h="2829">
                <a:moveTo>
                  <a:pt x="3181" y="2829"/>
                </a:moveTo>
                <a:cubicBezTo>
                  <a:pt x="3165" y="2829"/>
                  <a:pt x="3148" y="2827"/>
                  <a:pt x="3132" y="2821"/>
                </a:cubicBezTo>
                <a:cubicBezTo>
                  <a:pt x="3059" y="2794"/>
                  <a:pt x="3021" y="2713"/>
                  <a:pt x="3048" y="2640"/>
                </a:cubicBezTo>
                <a:cubicBezTo>
                  <a:pt x="3172" y="2297"/>
                  <a:pt x="3206" y="1551"/>
                  <a:pt x="2768" y="1007"/>
                </a:cubicBezTo>
                <a:cubicBezTo>
                  <a:pt x="2302" y="429"/>
                  <a:pt x="1403" y="211"/>
                  <a:pt x="170" y="377"/>
                </a:cubicBezTo>
                <a:cubicBezTo>
                  <a:pt x="92" y="388"/>
                  <a:pt x="21" y="334"/>
                  <a:pt x="11" y="256"/>
                </a:cubicBezTo>
                <a:cubicBezTo>
                  <a:pt x="0" y="179"/>
                  <a:pt x="54" y="107"/>
                  <a:pt x="132" y="97"/>
                </a:cubicBezTo>
                <a:cubicBezTo>
                  <a:pt x="849" y="0"/>
                  <a:pt x="1464" y="25"/>
                  <a:pt x="1959" y="172"/>
                </a:cubicBezTo>
                <a:cubicBezTo>
                  <a:pt x="2394" y="301"/>
                  <a:pt x="2740" y="522"/>
                  <a:pt x="2988" y="829"/>
                </a:cubicBezTo>
                <a:cubicBezTo>
                  <a:pt x="3503" y="1468"/>
                  <a:pt x="3465" y="2320"/>
                  <a:pt x="3314" y="2736"/>
                </a:cubicBezTo>
                <a:cubicBezTo>
                  <a:pt x="3293" y="2794"/>
                  <a:pt x="3239" y="2829"/>
                  <a:pt x="3181" y="282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5" name="Freeform 297">
            <a:extLst>
              <a:ext uri="{FF2B5EF4-FFF2-40B4-BE49-F238E27FC236}">
                <a16:creationId xmlns:a16="http://schemas.microsoft.com/office/drawing/2014/main" id="{6798BFC6-2308-5662-1004-767FFA94F7CF}"/>
              </a:ext>
            </a:extLst>
          </xdr:cNvPr>
          <xdr:cNvSpPr>
            <a:spLocks/>
          </xdr:cNvSpPr>
        </xdr:nvSpPr>
        <xdr:spPr bwMode="auto">
          <a:xfrm>
            <a:off x="5876925" y="2317750"/>
            <a:ext cx="220663" cy="209550"/>
          </a:xfrm>
          <a:custGeom>
            <a:avLst/>
            <a:gdLst>
              <a:gd name="T0" fmla="*/ 2539 w 3135"/>
              <a:gd name="T1" fmla="*/ 2948 h 2948"/>
              <a:gd name="T2" fmla="*/ 1672 w 3135"/>
              <a:gd name="T3" fmla="*/ 2744 h 2948"/>
              <a:gd name="T4" fmla="*/ 431 w 3135"/>
              <a:gd name="T5" fmla="*/ 1098 h 2948"/>
              <a:gd name="T6" fmla="*/ 145 w 3135"/>
              <a:gd name="T7" fmla="*/ 422 h 2948"/>
              <a:gd name="T8" fmla="*/ 36 w 3135"/>
              <a:gd name="T9" fmla="*/ 228 h 2948"/>
              <a:gd name="T10" fmla="*/ 96 w 3135"/>
              <a:gd name="T11" fmla="*/ 37 h 2948"/>
              <a:gd name="T12" fmla="*/ 287 w 3135"/>
              <a:gd name="T13" fmla="*/ 97 h 2948"/>
              <a:gd name="T14" fmla="*/ 389 w 3135"/>
              <a:gd name="T15" fmla="*/ 279 h 2948"/>
              <a:gd name="T16" fmla="*/ 706 w 3135"/>
              <a:gd name="T17" fmla="*/ 1029 h 2948"/>
              <a:gd name="T18" fmla="*/ 1795 w 3135"/>
              <a:gd name="T19" fmla="*/ 2488 h 2948"/>
              <a:gd name="T20" fmla="*/ 2914 w 3135"/>
              <a:gd name="T21" fmla="*/ 2600 h 2948"/>
              <a:gd name="T22" fmla="*/ 3102 w 3135"/>
              <a:gd name="T23" fmla="*/ 2669 h 2948"/>
              <a:gd name="T24" fmla="*/ 3033 w 3135"/>
              <a:gd name="T25" fmla="*/ 2857 h 2948"/>
              <a:gd name="T26" fmla="*/ 2539 w 3135"/>
              <a:gd name="T27" fmla="*/ 2948 h 29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35" h="2948">
                <a:moveTo>
                  <a:pt x="2539" y="2948"/>
                </a:moveTo>
                <a:cubicBezTo>
                  <a:pt x="2281" y="2948"/>
                  <a:pt x="1976" y="2890"/>
                  <a:pt x="1672" y="2744"/>
                </a:cubicBezTo>
                <a:cubicBezTo>
                  <a:pt x="1241" y="2536"/>
                  <a:pt x="676" y="2082"/>
                  <a:pt x="431" y="1098"/>
                </a:cubicBezTo>
                <a:cubicBezTo>
                  <a:pt x="353" y="780"/>
                  <a:pt x="252" y="606"/>
                  <a:pt x="145" y="422"/>
                </a:cubicBezTo>
                <a:cubicBezTo>
                  <a:pt x="109" y="360"/>
                  <a:pt x="72" y="297"/>
                  <a:pt x="36" y="228"/>
                </a:cubicBezTo>
                <a:cubicBezTo>
                  <a:pt x="0" y="158"/>
                  <a:pt x="27" y="73"/>
                  <a:pt x="96" y="37"/>
                </a:cubicBezTo>
                <a:cubicBezTo>
                  <a:pt x="165" y="0"/>
                  <a:pt x="251" y="27"/>
                  <a:pt x="287" y="97"/>
                </a:cubicBezTo>
                <a:cubicBezTo>
                  <a:pt x="320" y="160"/>
                  <a:pt x="354" y="218"/>
                  <a:pt x="389" y="279"/>
                </a:cubicBezTo>
                <a:cubicBezTo>
                  <a:pt x="501" y="472"/>
                  <a:pt x="618" y="672"/>
                  <a:pt x="706" y="1029"/>
                </a:cubicBezTo>
                <a:cubicBezTo>
                  <a:pt x="924" y="1907"/>
                  <a:pt x="1418" y="2307"/>
                  <a:pt x="1795" y="2488"/>
                </a:cubicBezTo>
                <a:cubicBezTo>
                  <a:pt x="2227" y="2696"/>
                  <a:pt x="2694" y="2701"/>
                  <a:pt x="2914" y="2600"/>
                </a:cubicBezTo>
                <a:cubicBezTo>
                  <a:pt x="2985" y="2567"/>
                  <a:pt x="3070" y="2598"/>
                  <a:pt x="3102" y="2669"/>
                </a:cubicBezTo>
                <a:cubicBezTo>
                  <a:pt x="3135" y="2741"/>
                  <a:pt x="3104" y="2825"/>
                  <a:pt x="3033" y="2857"/>
                </a:cubicBezTo>
                <a:cubicBezTo>
                  <a:pt x="2912" y="2913"/>
                  <a:pt x="2739" y="2948"/>
                  <a:pt x="2539" y="2948"/>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6" name="Freeform 298">
            <a:extLst>
              <a:ext uri="{FF2B5EF4-FFF2-40B4-BE49-F238E27FC236}">
                <a16:creationId xmlns:a16="http://schemas.microsoft.com/office/drawing/2014/main" id="{6AF61C5E-7881-C804-18A0-B7B9F445B18C}"/>
              </a:ext>
            </a:extLst>
          </xdr:cNvPr>
          <xdr:cNvSpPr>
            <a:spLocks/>
          </xdr:cNvSpPr>
        </xdr:nvSpPr>
        <xdr:spPr bwMode="auto">
          <a:xfrm>
            <a:off x="5934075" y="2441575"/>
            <a:ext cx="149225" cy="36513"/>
          </a:xfrm>
          <a:custGeom>
            <a:avLst/>
            <a:gdLst>
              <a:gd name="T0" fmla="*/ 1134 w 2108"/>
              <a:gd name="T1" fmla="*/ 528 h 528"/>
              <a:gd name="T2" fmla="*/ 100 w 2108"/>
              <a:gd name="T3" fmla="*/ 289 h 528"/>
              <a:gd name="T4" fmla="*/ 34 w 2108"/>
              <a:gd name="T5" fmla="*/ 100 h 528"/>
              <a:gd name="T6" fmla="*/ 223 w 2108"/>
              <a:gd name="T7" fmla="*/ 34 h 528"/>
              <a:gd name="T8" fmla="*/ 1887 w 2108"/>
              <a:gd name="T9" fmla="*/ 101 h 528"/>
              <a:gd name="T10" fmla="*/ 2075 w 2108"/>
              <a:gd name="T11" fmla="*/ 168 h 528"/>
              <a:gd name="T12" fmla="*/ 2008 w 2108"/>
              <a:gd name="T13" fmla="*/ 356 h 528"/>
              <a:gd name="T14" fmla="*/ 1134 w 2108"/>
              <a:gd name="T15" fmla="*/ 528 h 52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08" h="528">
                <a:moveTo>
                  <a:pt x="1134" y="528"/>
                </a:moveTo>
                <a:cubicBezTo>
                  <a:pt x="833" y="528"/>
                  <a:pt x="476" y="471"/>
                  <a:pt x="100" y="289"/>
                </a:cubicBezTo>
                <a:cubicBezTo>
                  <a:pt x="29" y="255"/>
                  <a:pt x="0" y="170"/>
                  <a:pt x="34" y="100"/>
                </a:cubicBezTo>
                <a:cubicBezTo>
                  <a:pt x="68" y="29"/>
                  <a:pt x="152" y="0"/>
                  <a:pt x="223" y="34"/>
                </a:cubicBezTo>
                <a:cubicBezTo>
                  <a:pt x="1103" y="459"/>
                  <a:pt x="1879" y="104"/>
                  <a:pt x="1887" y="101"/>
                </a:cubicBezTo>
                <a:cubicBezTo>
                  <a:pt x="1957" y="67"/>
                  <a:pt x="2042" y="97"/>
                  <a:pt x="2075" y="168"/>
                </a:cubicBezTo>
                <a:cubicBezTo>
                  <a:pt x="2108" y="239"/>
                  <a:pt x="2079" y="323"/>
                  <a:pt x="2008" y="356"/>
                </a:cubicBezTo>
                <a:cubicBezTo>
                  <a:pt x="1985" y="367"/>
                  <a:pt x="1638" y="528"/>
                  <a:pt x="1134" y="52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7" name="Freeform 299">
            <a:extLst>
              <a:ext uri="{FF2B5EF4-FFF2-40B4-BE49-F238E27FC236}">
                <a16:creationId xmlns:a16="http://schemas.microsoft.com/office/drawing/2014/main" id="{83197C24-0522-3BF8-8950-15FE4344B691}"/>
              </a:ext>
            </a:extLst>
          </xdr:cNvPr>
          <xdr:cNvSpPr>
            <a:spLocks/>
          </xdr:cNvSpPr>
        </xdr:nvSpPr>
        <xdr:spPr bwMode="auto">
          <a:xfrm>
            <a:off x="5913438" y="2392363"/>
            <a:ext cx="120650" cy="28575"/>
          </a:xfrm>
          <a:custGeom>
            <a:avLst/>
            <a:gdLst>
              <a:gd name="T0" fmla="*/ 861 w 1721"/>
              <a:gd name="T1" fmla="*/ 411 h 411"/>
              <a:gd name="T2" fmla="*/ 114 w 1721"/>
              <a:gd name="T3" fmla="*/ 294 h 411"/>
              <a:gd name="T4" fmla="*/ 26 w 1721"/>
              <a:gd name="T5" fmla="*/ 114 h 411"/>
              <a:gd name="T6" fmla="*/ 206 w 1721"/>
              <a:gd name="T7" fmla="*/ 26 h 411"/>
              <a:gd name="T8" fmla="*/ 1521 w 1721"/>
              <a:gd name="T9" fmla="*/ 41 h 411"/>
              <a:gd name="T10" fmla="*/ 1697 w 1721"/>
              <a:gd name="T11" fmla="*/ 134 h 411"/>
              <a:gd name="T12" fmla="*/ 1604 w 1721"/>
              <a:gd name="T13" fmla="*/ 311 h 411"/>
              <a:gd name="T14" fmla="*/ 861 w 1721"/>
              <a:gd name="T15" fmla="*/ 411 h 41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21" h="411">
                <a:moveTo>
                  <a:pt x="861" y="411"/>
                </a:moveTo>
                <a:cubicBezTo>
                  <a:pt x="632" y="411"/>
                  <a:pt x="372" y="382"/>
                  <a:pt x="114" y="294"/>
                </a:cubicBezTo>
                <a:cubicBezTo>
                  <a:pt x="40" y="268"/>
                  <a:pt x="0" y="188"/>
                  <a:pt x="26" y="114"/>
                </a:cubicBezTo>
                <a:cubicBezTo>
                  <a:pt x="51" y="40"/>
                  <a:pt x="131" y="0"/>
                  <a:pt x="206" y="26"/>
                </a:cubicBezTo>
                <a:cubicBezTo>
                  <a:pt x="844" y="244"/>
                  <a:pt x="1514" y="43"/>
                  <a:pt x="1521" y="41"/>
                </a:cubicBezTo>
                <a:cubicBezTo>
                  <a:pt x="1595" y="18"/>
                  <a:pt x="1675" y="60"/>
                  <a:pt x="1697" y="134"/>
                </a:cubicBezTo>
                <a:cubicBezTo>
                  <a:pt x="1721" y="209"/>
                  <a:pt x="1679" y="289"/>
                  <a:pt x="1604" y="311"/>
                </a:cubicBezTo>
                <a:cubicBezTo>
                  <a:pt x="1584" y="318"/>
                  <a:pt x="1273" y="411"/>
                  <a:pt x="861" y="411"/>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8" name="Freeform 300">
            <a:extLst>
              <a:ext uri="{FF2B5EF4-FFF2-40B4-BE49-F238E27FC236}">
                <a16:creationId xmlns:a16="http://schemas.microsoft.com/office/drawing/2014/main" id="{606F4B7A-3880-B642-574F-13669B687591}"/>
              </a:ext>
            </a:extLst>
          </xdr:cNvPr>
          <xdr:cNvSpPr>
            <a:spLocks/>
          </xdr:cNvSpPr>
        </xdr:nvSpPr>
        <xdr:spPr bwMode="auto">
          <a:xfrm>
            <a:off x="5989638" y="2319338"/>
            <a:ext cx="52388" cy="49213"/>
          </a:xfrm>
          <a:custGeom>
            <a:avLst/>
            <a:gdLst>
              <a:gd name="T0" fmla="*/ 560 w 722"/>
              <a:gd name="T1" fmla="*/ 678 h 678"/>
              <a:gd name="T2" fmla="*/ 435 w 722"/>
              <a:gd name="T3" fmla="*/ 602 h 678"/>
              <a:gd name="T4" fmla="*/ 97 w 722"/>
              <a:gd name="T5" fmla="*/ 288 h 678"/>
              <a:gd name="T6" fmla="*/ 36 w 722"/>
              <a:gd name="T7" fmla="*/ 97 h 678"/>
              <a:gd name="T8" fmla="*/ 226 w 722"/>
              <a:gd name="T9" fmla="*/ 35 h 678"/>
              <a:gd name="T10" fmla="*/ 685 w 722"/>
              <a:gd name="T11" fmla="*/ 470 h 678"/>
              <a:gd name="T12" fmla="*/ 626 w 722"/>
              <a:gd name="T13" fmla="*/ 661 h 678"/>
              <a:gd name="T14" fmla="*/ 560 w 722"/>
              <a:gd name="T15" fmla="*/ 678 h 67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722" h="678">
                <a:moveTo>
                  <a:pt x="560" y="678"/>
                </a:moveTo>
                <a:cubicBezTo>
                  <a:pt x="509" y="678"/>
                  <a:pt x="460" y="650"/>
                  <a:pt x="435" y="602"/>
                </a:cubicBezTo>
                <a:cubicBezTo>
                  <a:pt x="370" y="479"/>
                  <a:pt x="247" y="365"/>
                  <a:pt x="97" y="288"/>
                </a:cubicBezTo>
                <a:cubicBezTo>
                  <a:pt x="27" y="252"/>
                  <a:pt x="0" y="167"/>
                  <a:pt x="36" y="97"/>
                </a:cubicBezTo>
                <a:cubicBezTo>
                  <a:pt x="71" y="27"/>
                  <a:pt x="157" y="0"/>
                  <a:pt x="226" y="35"/>
                </a:cubicBezTo>
                <a:cubicBezTo>
                  <a:pt x="427" y="138"/>
                  <a:pt x="594" y="297"/>
                  <a:pt x="685" y="470"/>
                </a:cubicBezTo>
                <a:cubicBezTo>
                  <a:pt x="722" y="539"/>
                  <a:pt x="695" y="625"/>
                  <a:pt x="626" y="661"/>
                </a:cubicBezTo>
                <a:cubicBezTo>
                  <a:pt x="605" y="672"/>
                  <a:pt x="582" y="678"/>
                  <a:pt x="560" y="6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29" name="Freeform 301">
            <a:extLst>
              <a:ext uri="{FF2B5EF4-FFF2-40B4-BE49-F238E27FC236}">
                <a16:creationId xmlns:a16="http://schemas.microsoft.com/office/drawing/2014/main" id="{1F0B6A36-EDB3-2072-CACD-F300DD6692EF}"/>
              </a:ext>
            </a:extLst>
          </xdr:cNvPr>
          <xdr:cNvSpPr>
            <a:spLocks/>
          </xdr:cNvSpPr>
        </xdr:nvSpPr>
        <xdr:spPr bwMode="auto">
          <a:xfrm>
            <a:off x="6022975" y="2370138"/>
            <a:ext cx="22225" cy="25400"/>
          </a:xfrm>
          <a:custGeom>
            <a:avLst/>
            <a:gdLst>
              <a:gd name="T0" fmla="*/ 156 w 315"/>
              <a:gd name="T1" fmla="*/ 358 h 358"/>
              <a:gd name="T2" fmla="*/ 125 w 315"/>
              <a:gd name="T3" fmla="*/ 355 h 358"/>
              <a:gd name="T4" fmla="*/ 17 w 315"/>
              <a:gd name="T5" fmla="*/ 186 h 358"/>
              <a:gd name="T6" fmla="*/ 25 w 315"/>
              <a:gd name="T7" fmla="*/ 135 h 358"/>
              <a:gd name="T8" fmla="*/ 179 w 315"/>
              <a:gd name="T9" fmla="*/ 7 h 358"/>
              <a:gd name="T10" fmla="*/ 307 w 315"/>
              <a:gd name="T11" fmla="*/ 161 h 358"/>
              <a:gd name="T12" fmla="*/ 294 w 315"/>
              <a:gd name="T13" fmla="*/ 247 h 358"/>
              <a:gd name="T14" fmla="*/ 156 w 315"/>
              <a:gd name="T15" fmla="*/ 358 h 35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15" h="358">
                <a:moveTo>
                  <a:pt x="156" y="358"/>
                </a:moveTo>
                <a:cubicBezTo>
                  <a:pt x="146" y="358"/>
                  <a:pt x="136" y="357"/>
                  <a:pt x="125" y="355"/>
                </a:cubicBezTo>
                <a:cubicBezTo>
                  <a:pt x="49" y="339"/>
                  <a:pt x="0" y="263"/>
                  <a:pt x="17" y="186"/>
                </a:cubicBezTo>
                <a:cubicBezTo>
                  <a:pt x="21" y="170"/>
                  <a:pt x="24" y="152"/>
                  <a:pt x="25" y="135"/>
                </a:cubicBezTo>
                <a:cubicBezTo>
                  <a:pt x="33" y="57"/>
                  <a:pt x="102" y="0"/>
                  <a:pt x="179" y="7"/>
                </a:cubicBezTo>
                <a:cubicBezTo>
                  <a:pt x="258" y="14"/>
                  <a:pt x="315" y="83"/>
                  <a:pt x="307" y="161"/>
                </a:cubicBezTo>
                <a:cubicBezTo>
                  <a:pt x="305" y="190"/>
                  <a:pt x="300" y="219"/>
                  <a:pt x="294" y="247"/>
                </a:cubicBezTo>
                <a:cubicBezTo>
                  <a:pt x="279" y="313"/>
                  <a:pt x="221" y="358"/>
                  <a:pt x="156" y="35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0" name="Freeform 302">
            <a:extLst>
              <a:ext uri="{FF2B5EF4-FFF2-40B4-BE49-F238E27FC236}">
                <a16:creationId xmlns:a16="http://schemas.microsoft.com/office/drawing/2014/main" id="{8FBF8BCA-A4EF-88C2-B919-33B5E2ACDA8F}"/>
              </a:ext>
            </a:extLst>
          </xdr:cNvPr>
          <xdr:cNvSpPr>
            <a:spLocks/>
          </xdr:cNvSpPr>
        </xdr:nvSpPr>
        <xdr:spPr bwMode="auto">
          <a:xfrm>
            <a:off x="6065838" y="2362200"/>
            <a:ext cx="36513" cy="57150"/>
          </a:xfrm>
          <a:custGeom>
            <a:avLst/>
            <a:gdLst>
              <a:gd name="T0" fmla="*/ 372 w 519"/>
              <a:gd name="T1" fmla="*/ 805 h 805"/>
              <a:gd name="T2" fmla="*/ 231 w 519"/>
              <a:gd name="T3" fmla="*/ 673 h 805"/>
              <a:gd name="T4" fmla="*/ 49 w 519"/>
              <a:gd name="T5" fmla="*/ 249 h 805"/>
              <a:gd name="T6" fmla="*/ 71 w 519"/>
              <a:gd name="T7" fmla="*/ 49 h 805"/>
              <a:gd name="T8" fmla="*/ 270 w 519"/>
              <a:gd name="T9" fmla="*/ 71 h 805"/>
              <a:gd name="T10" fmla="*/ 513 w 519"/>
              <a:gd name="T11" fmla="*/ 654 h 805"/>
              <a:gd name="T12" fmla="*/ 381 w 519"/>
              <a:gd name="T13" fmla="*/ 805 h 805"/>
              <a:gd name="T14" fmla="*/ 372 w 519"/>
              <a:gd name="T15" fmla="*/ 805 h 80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9" h="805">
                <a:moveTo>
                  <a:pt x="372" y="805"/>
                </a:moveTo>
                <a:cubicBezTo>
                  <a:pt x="298" y="805"/>
                  <a:pt x="236" y="748"/>
                  <a:pt x="231" y="673"/>
                </a:cubicBezTo>
                <a:cubicBezTo>
                  <a:pt x="221" y="534"/>
                  <a:pt x="155" y="380"/>
                  <a:pt x="49" y="249"/>
                </a:cubicBezTo>
                <a:cubicBezTo>
                  <a:pt x="0" y="188"/>
                  <a:pt x="10" y="99"/>
                  <a:pt x="71" y="49"/>
                </a:cubicBezTo>
                <a:cubicBezTo>
                  <a:pt x="132" y="0"/>
                  <a:pt x="221" y="10"/>
                  <a:pt x="270" y="71"/>
                </a:cubicBezTo>
                <a:cubicBezTo>
                  <a:pt x="412" y="246"/>
                  <a:pt x="501" y="459"/>
                  <a:pt x="513" y="654"/>
                </a:cubicBezTo>
                <a:cubicBezTo>
                  <a:pt x="519" y="732"/>
                  <a:pt x="460" y="799"/>
                  <a:pt x="381" y="805"/>
                </a:cubicBezTo>
                <a:cubicBezTo>
                  <a:pt x="378" y="805"/>
                  <a:pt x="375" y="805"/>
                  <a:pt x="372" y="805"/>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1" name="Freeform 303">
            <a:extLst>
              <a:ext uri="{FF2B5EF4-FFF2-40B4-BE49-F238E27FC236}">
                <a16:creationId xmlns:a16="http://schemas.microsoft.com/office/drawing/2014/main" id="{39604D35-ED28-B818-0203-3CBF4A066533}"/>
              </a:ext>
            </a:extLst>
          </xdr:cNvPr>
          <xdr:cNvSpPr>
            <a:spLocks/>
          </xdr:cNvSpPr>
        </xdr:nvSpPr>
        <xdr:spPr bwMode="auto">
          <a:xfrm>
            <a:off x="6073775" y="2419350"/>
            <a:ext cx="25400" cy="25400"/>
          </a:xfrm>
          <a:custGeom>
            <a:avLst/>
            <a:gdLst>
              <a:gd name="T0" fmla="*/ 161 w 360"/>
              <a:gd name="T1" fmla="*/ 362 h 362"/>
              <a:gd name="T2" fmla="*/ 77 w 360"/>
              <a:gd name="T3" fmla="*/ 335 h 362"/>
              <a:gd name="T4" fmla="*/ 46 w 360"/>
              <a:gd name="T5" fmla="*/ 137 h 362"/>
              <a:gd name="T6" fmla="*/ 75 w 360"/>
              <a:gd name="T7" fmla="*/ 93 h 362"/>
              <a:gd name="T8" fmla="*/ 268 w 360"/>
              <a:gd name="T9" fmla="*/ 38 h 362"/>
              <a:gd name="T10" fmla="*/ 322 w 360"/>
              <a:gd name="T11" fmla="*/ 232 h 362"/>
              <a:gd name="T12" fmla="*/ 275 w 360"/>
              <a:gd name="T13" fmla="*/ 305 h 362"/>
              <a:gd name="T14" fmla="*/ 161 w 360"/>
              <a:gd name="T15" fmla="*/ 362 h 36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60" h="362">
                <a:moveTo>
                  <a:pt x="161" y="362"/>
                </a:moveTo>
                <a:cubicBezTo>
                  <a:pt x="131" y="362"/>
                  <a:pt x="102" y="354"/>
                  <a:pt x="77" y="335"/>
                </a:cubicBezTo>
                <a:cubicBezTo>
                  <a:pt x="14" y="289"/>
                  <a:pt x="0" y="200"/>
                  <a:pt x="46" y="137"/>
                </a:cubicBezTo>
                <a:cubicBezTo>
                  <a:pt x="57" y="123"/>
                  <a:pt x="66" y="108"/>
                  <a:pt x="75" y="93"/>
                </a:cubicBezTo>
                <a:cubicBezTo>
                  <a:pt x="113" y="25"/>
                  <a:pt x="199" y="0"/>
                  <a:pt x="268" y="38"/>
                </a:cubicBezTo>
                <a:cubicBezTo>
                  <a:pt x="336" y="77"/>
                  <a:pt x="360" y="163"/>
                  <a:pt x="322" y="232"/>
                </a:cubicBezTo>
                <a:cubicBezTo>
                  <a:pt x="308" y="257"/>
                  <a:pt x="292" y="281"/>
                  <a:pt x="275" y="305"/>
                </a:cubicBezTo>
                <a:cubicBezTo>
                  <a:pt x="247" y="342"/>
                  <a:pt x="204" y="362"/>
                  <a:pt x="161" y="362"/>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127480</xdr:colOff>
      <xdr:row>313</xdr:row>
      <xdr:rowOff>76200</xdr:rowOff>
    </xdr:from>
    <xdr:to>
      <xdr:col>9</xdr:col>
      <xdr:colOff>668100</xdr:colOff>
      <xdr:row>313</xdr:row>
      <xdr:rowOff>619126</xdr:rowOff>
    </xdr:to>
    <xdr:grpSp>
      <xdr:nvGrpSpPr>
        <xdr:cNvPr id="1032" name="Touch_point" descr="{&quot;Key&quot;:&quot;POWER_USER_SHAPE_ICON&quot;,&quot;Value&quot;:&quot;POWER_USER_SHAPE_ICON_STYLE_1&quot;}">
          <a:extLst>
            <a:ext uri="{FF2B5EF4-FFF2-40B4-BE49-F238E27FC236}">
              <a16:creationId xmlns:a16="http://schemas.microsoft.com/office/drawing/2014/main" id="{1426D3E4-9CF3-6F4F-AC7C-3A6C7F15A7A1}"/>
            </a:ext>
          </a:extLst>
        </xdr:cNvPr>
        <xdr:cNvGrpSpPr>
          <a:grpSpLocks noChangeAspect="1"/>
        </xdr:cNvGrpSpPr>
      </xdr:nvGrpSpPr>
      <xdr:grpSpPr>
        <a:xfrm flipH="1">
          <a:off x="8220555" y="83505675"/>
          <a:ext cx="543795" cy="539751"/>
          <a:chOff x="10635380" y="314325"/>
          <a:chExt cx="1081240" cy="1085850"/>
        </a:xfrm>
        <a:noFill/>
      </xdr:grpSpPr>
      <xdr:sp macro="" textlink="">
        <xdr:nvSpPr>
          <xdr:cNvPr id="1033" name="Arrow8">
            <a:extLst>
              <a:ext uri="{FF2B5EF4-FFF2-40B4-BE49-F238E27FC236}">
                <a16:creationId xmlns:a16="http://schemas.microsoft.com/office/drawing/2014/main" id="{14145DAF-E867-7971-7F2B-E4287943EF14}"/>
              </a:ext>
            </a:extLst>
          </xdr:cNvPr>
          <xdr:cNvSpPr>
            <a:spLocks noChangeAspect="1"/>
          </xdr:cNvSpPr>
        </xdr:nvSpPr>
        <xdr:spPr bwMode="auto">
          <a:xfrm>
            <a:off x="11176000" y="857250"/>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4" name="Arrow8">
            <a:extLst>
              <a:ext uri="{FF2B5EF4-FFF2-40B4-BE49-F238E27FC236}">
                <a16:creationId xmlns:a16="http://schemas.microsoft.com/office/drawing/2014/main" id="{D90250AF-64A9-42BB-56F6-F4851C76CFEA}"/>
              </a:ext>
            </a:extLst>
          </xdr:cNvPr>
          <xdr:cNvSpPr>
            <a:spLocks noChangeAspect="1"/>
          </xdr:cNvSpPr>
        </xdr:nvSpPr>
        <xdr:spPr bwMode="auto">
          <a:xfrm rot="10800000">
            <a:off x="10635380" y="314325"/>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114780</xdr:colOff>
      <xdr:row>315</xdr:row>
      <xdr:rowOff>133365</xdr:rowOff>
    </xdr:from>
    <xdr:to>
      <xdr:col>9</xdr:col>
      <xdr:colOff>687535</xdr:colOff>
      <xdr:row>315</xdr:row>
      <xdr:rowOff>676292</xdr:rowOff>
    </xdr:to>
    <xdr:grpSp>
      <xdr:nvGrpSpPr>
        <xdr:cNvPr id="1035" name="Bar_chart16" descr="{&quot;Key&quot;:&quot;POWER_USER_SHAPE_ICON&quot;,&quot;Value&quot;:&quot;POWER_USER_SHAPE_ICON_STYLE_1&quot;}">
          <a:extLst>
            <a:ext uri="{FF2B5EF4-FFF2-40B4-BE49-F238E27FC236}">
              <a16:creationId xmlns:a16="http://schemas.microsoft.com/office/drawing/2014/main" id="{F10B42A1-1617-2947-B7AA-8252B49A1D0B}"/>
            </a:ext>
          </a:extLst>
        </xdr:cNvPr>
        <xdr:cNvGrpSpPr>
          <a:grpSpLocks noChangeAspect="1"/>
        </xdr:cNvGrpSpPr>
      </xdr:nvGrpSpPr>
      <xdr:grpSpPr>
        <a:xfrm>
          <a:off x="8211030" y="84505815"/>
          <a:ext cx="572755" cy="539752"/>
          <a:chOff x="5895976" y="3235325"/>
          <a:chExt cx="457200" cy="433388"/>
        </a:xfrm>
        <a:solidFill>
          <a:schemeClr val="accent1"/>
        </a:solidFill>
      </xdr:grpSpPr>
      <xdr:sp macro="" textlink="">
        <xdr:nvSpPr>
          <xdr:cNvPr id="1036" name="Freeform 165">
            <a:extLst>
              <a:ext uri="{FF2B5EF4-FFF2-40B4-BE49-F238E27FC236}">
                <a16:creationId xmlns:a16="http://schemas.microsoft.com/office/drawing/2014/main" id="{65FA5A75-7A51-C160-12FF-3880C7EA2880}"/>
              </a:ext>
            </a:extLst>
          </xdr:cNvPr>
          <xdr:cNvSpPr>
            <a:spLocks/>
          </xdr:cNvSpPr>
        </xdr:nvSpPr>
        <xdr:spPr bwMode="auto">
          <a:xfrm>
            <a:off x="5900738" y="3505200"/>
            <a:ext cx="327025" cy="112713"/>
          </a:xfrm>
          <a:custGeom>
            <a:avLst/>
            <a:gdLst>
              <a:gd name="T0" fmla="*/ 253 w 359"/>
              <a:gd name="T1" fmla="*/ 123 h 123"/>
              <a:gd name="T2" fmla="*/ 232 w 359"/>
              <a:gd name="T3" fmla="*/ 121 h 123"/>
              <a:gd name="T4" fmla="*/ 174 w 359"/>
              <a:gd name="T5" fmla="*/ 109 h 123"/>
              <a:gd name="T6" fmla="*/ 169 w 359"/>
              <a:gd name="T7" fmla="*/ 100 h 123"/>
              <a:gd name="T8" fmla="*/ 177 w 359"/>
              <a:gd name="T9" fmla="*/ 95 h 123"/>
              <a:gd name="T10" fmla="*/ 235 w 359"/>
              <a:gd name="T11" fmla="*/ 107 h 123"/>
              <a:gd name="T12" fmla="*/ 260 w 359"/>
              <a:gd name="T13" fmla="*/ 108 h 123"/>
              <a:gd name="T14" fmla="*/ 344 w 359"/>
              <a:gd name="T15" fmla="*/ 81 h 123"/>
              <a:gd name="T16" fmla="*/ 292 w 359"/>
              <a:gd name="T17" fmla="*/ 55 h 123"/>
              <a:gd name="T18" fmla="*/ 248 w 359"/>
              <a:gd name="T19" fmla="*/ 55 h 123"/>
              <a:gd name="T20" fmla="*/ 245 w 359"/>
              <a:gd name="T21" fmla="*/ 55 h 123"/>
              <a:gd name="T22" fmla="*/ 196 w 359"/>
              <a:gd name="T23" fmla="*/ 32 h 123"/>
              <a:gd name="T24" fmla="*/ 117 w 359"/>
              <a:gd name="T25" fmla="*/ 15 h 123"/>
              <a:gd name="T26" fmla="*/ 8 w 359"/>
              <a:gd name="T27" fmla="*/ 15 h 123"/>
              <a:gd name="T28" fmla="*/ 0 w 359"/>
              <a:gd name="T29" fmla="*/ 8 h 123"/>
              <a:gd name="T30" fmla="*/ 8 w 359"/>
              <a:gd name="T31" fmla="*/ 0 h 123"/>
              <a:gd name="T32" fmla="*/ 117 w 359"/>
              <a:gd name="T33" fmla="*/ 0 h 123"/>
              <a:gd name="T34" fmla="*/ 202 w 359"/>
              <a:gd name="T35" fmla="*/ 19 h 123"/>
              <a:gd name="T36" fmla="*/ 250 w 359"/>
              <a:gd name="T37" fmla="*/ 41 h 123"/>
              <a:gd name="T38" fmla="*/ 292 w 359"/>
              <a:gd name="T39" fmla="*/ 41 h 123"/>
              <a:gd name="T40" fmla="*/ 357 w 359"/>
              <a:gd name="T41" fmla="*/ 74 h 123"/>
              <a:gd name="T42" fmla="*/ 359 w 359"/>
              <a:gd name="T43" fmla="*/ 79 h 123"/>
              <a:gd name="T44" fmla="*/ 261 w 359"/>
              <a:gd name="T45" fmla="*/ 123 h 123"/>
              <a:gd name="T46" fmla="*/ 253 w 359"/>
              <a:gd name="T47" fmla="*/ 123 h 1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59" h="123">
                <a:moveTo>
                  <a:pt x="253" y="123"/>
                </a:moveTo>
                <a:cubicBezTo>
                  <a:pt x="246" y="123"/>
                  <a:pt x="239" y="122"/>
                  <a:pt x="232" y="121"/>
                </a:cubicBezTo>
                <a:lnTo>
                  <a:pt x="174" y="109"/>
                </a:lnTo>
                <a:cubicBezTo>
                  <a:pt x="170" y="108"/>
                  <a:pt x="168" y="104"/>
                  <a:pt x="169" y="100"/>
                </a:cubicBezTo>
                <a:cubicBezTo>
                  <a:pt x="170" y="96"/>
                  <a:pt x="173" y="94"/>
                  <a:pt x="177" y="95"/>
                </a:cubicBezTo>
                <a:lnTo>
                  <a:pt x="235" y="107"/>
                </a:lnTo>
                <a:cubicBezTo>
                  <a:pt x="243" y="108"/>
                  <a:pt x="252" y="109"/>
                  <a:pt x="260" y="108"/>
                </a:cubicBezTo>
                <a:cubicBezTo>
                  <a:pt x="294" y="105"/>
                  <a:pt x="340" y="94"/>
                  <a:pt x="344" y="81"/>
                </a:cubicBezTo>
                <a:cubicBezTo>
                  <a:pt x="331" y="65"/>
                  <a:pt x="312" y="55"/>
                  <a:pt x="292" y="55"/>
                </a:cubicBezTo>
                <a:lnTo>
                  <a:pt x="248" y="55"/>
                </a:lnTo>
                <a:cubicBezTo>
                  <a:pt x="247" y="55"/>
                  <a:pt x="246" y="55"/>
                  <a:pt x="245" y="55"/>
                </a:cubicBezTo>
                <a:lnTo>
                  <a:pt x="196" y="32"/>
                </a:lnTo>
                <a:cubicBezTo>
                  <a:pt x="171" y="21"/>
                  <a:pt x="144" y="15"/>
                  <a:pt x="117" y="15"/>
                </a:cubicBezTo>
                <a:lnTo>
                  <a:pt x="8" y="15"/>
                </a:lnTo>
                <a:cubicBezTo>
                  <a:pt x="4" y="15"/>
                  <a:pt x="0" y="12"/>
                  <a:pt x="0" y="8"/>
                </a:cubicBezTo>
                <a:cubicBezTo>
                  <a:pt x="0" y="4"/>
                  <a:pt x="4" y="0"/>
                  <a:pt x="8" y="0"/>
                </a:cubicBezTo>
                <a:lnTo>
                  <a:pt x="117" y="0"/>
                </a:lnTo>
                <a:cubicBezTo>
                  <a:pt x="147" y="0"/>
                  <a:pt x="175" y="7"/>
                  <a:pt x="202" y="19"/>
                </a:cubicBezTo>
                <a:lnTo>
                  <a:pt x="250" y="41"/>
                </a:lnTo>
                <a:lnTo>
                  <a:pt x="292" y="41"/>
                </a:lnTo>
                <a:cubicBezTo>
                  <a:pt x="318" y="41"/>
                  <a:pt x="342" y="53"/>
                  <a:pt x="357" y="74"/>
                </a:cubicBezTo>
                <a:cubicBezTo>
                  <a:pt x="358" y="76"/>
                  <a:pt x="359" y="77"/>
                  <a:pt x="359" y="79"/>
                </a:cubicBezTo>
                <a:cubicBezTo>
                  <a:pt x="359" y="112"/>
                  <a:pt x="277" y="121"/>
                  <a:pt x="261" y="123"/>
                </a:cubicBezTo>
                <a:cubicBezTo>
                  <a:pt x="258" y="123"/>
                  <a:pt x="255" y="123"/>
                  <a:pt x="253" y="12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7" name="Freeform 166">
            <a:extLst>
              <a:ext uri="{FF2B5EF4-FFF2-40B4-BE49-F238E27FC236}">
                <a16:creationId xmlns:a16="http://schemas.microsoft.com/office/drawing/2014/main" id="{6FA8780A-81A3-6461-2958-02C01982A86F}"/>
              </a:ext>
            </a:extLst>
          </xdr:cNvPr>
          <xdr:cNvSpPr>
            <a:spLocks/>
          </xdr:cNvSpPr>
        </xdr:nvSpPr>
        <xdr:spPr bwMode="auto">
          <a:xfrm>
            <a:off x="5895976" y="3516313"/>
            <a:ext cx="457200" cy="152400"/>
          </a:xfrm>
          <a:custGeom>
            <a:avLst/>
            <a:gdLst>
              <a:gd name="T0" fmla="*/ 314 w 501"/>
              <a:gd name="T1" fmla="*/ 167 h 167"/>
              <a:gd name="T2" fmla="*/ 212 w 501"/>
              <a:gd name="T3" fmla="*/ 167 h 167"/>
              <a:gd name="T4" fmla="*/ 58 w 501"/>
              <a:gd name="T5" fmla="*/ 116 h 167"/>
              <a:gd name="T6" fmla="*/ 30 w 501"/>
              <a:gd name="T7" fmla="*/ 108 h 167"/>
              <a:gd name="T8" fmla="*/ 8 w 501"/>
              <a:gd name="T9" fmla="*/ 111 h 167"/>
              <a:gd name="T10" fmla="*/ 0 w 501"/>
              <a:gd name="T11" fmla="*/ 105 h 167"/>
              <a:gd name="T12" fmla="*/ 6 w 501"/>
              <a:gd name="T13" fmla="*/ 97 h 167"/>
              <a:gd name="T14" fmla="*/ 28 w 501"/>
              <a:gd name="T15" fmla="*/ 94 h 167"/>
              <a:gd name="T16" fmla="*/ 67 w 501"/>
              <a:gd name="T17" fmla="*/ 104 h 167"/>
              <a:gd name="T18" fmla="*/ 212 w 501"/>
              <a:gd name="T19" fmla="*/ 152 h 167"/>
              <a:gd name="T20" fmla="*/ 314 w 501"/>
              <a:gd name="T21" fmla="*/ 152 h 167"/>
              <a:gd name="T22" fmla="*/ 333 w 501"/>
              <a:gd name="T23" fmla="*/ 147 h 167"/>
              <a:gd name="T24" fmla="*/ 483 w 501"/>
              <a:gd name="T25" fmla="*/ 45 h 167"/>
              <a:gd name="T26" fmla="*/ 485 w 501"/>
              <a:gd name="T27" fmla="*/ 41 h 167"/>
              <a:gd name="T28" fmla="*/ 484 w 501"/>
              <a:gd name="T29" fmla="*/ 36 h 167"/>
              <a:gd name="T30" fmla="*/ 428 w 501"/>
              <a:gd name="T31" fmla="*/ 25 h 167"/>
              <a:gd name="T32" fmla="*/ 380 w 501"/>
              <a:gd name="T33" fmla="*/ 48 h 167"/>
              <a:gd name="T34" fmla="*/ 370 w 501"/>
              <a:gd name="T35" fmla="*/ 44 h 167"/>
              <a:gd name="T36" fmla="*/ 374 w 501"/>
              <a:gd name="T37" fmla="*/ 35 h 167"/>
              <a:gd name="T38" fmla="*/ 421 w 501"/>
              <a:gd name="T39" fmla="*/ 12 h 167"/>
              <a:gd name="T40" fmla="*/ 495 w 501"/>
              <a:gd name="T41" fmla="*/ 26 h 167"/>
              <a:gd name="T42" fmla="*/ 500 w 501"/>
              <a:gd name="T43" fmla="*/ 43 h 167"/>
              <a:gd name="T44" fmla="*/ 491 w 501"/>
              <a:gd name="T45" fmla="*/ 57 h 167"/>
              <a:gd name="T46" fmla="*/ 341 w 501"/>
              <a:gd name="T47" fmla="*/ 159 h 167"/>
              <a:gd name="T48" fmla="*/ 314 w 501"/>
              <a:gd name="T49" fmla="*/ 167 h 1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01" h="167">
                <a:moveTo>
                  <a:pt x="314" y="167"/>
                </a:moveTo>
                <a:lnTo>
                  <a:pt x="212" y="167"/>
                </a:lnTo>
                <a:cubicBezTo>
                  <a:pt x="157" y="167"/>
                  <a:pt x="102" y="149"/>
                  <a:pt x="58" y="116"/>
                </a:cubicBezTo>
                <a:cubicBezTo>
                  <a:pt x="50" y="110"/>
                  <a:pt x="40" y="107"/>
                  <a:pt x="30" y="108"/>
                </a:cubicBezTo>
                <a:lnTo>
                  <a:pt x="8" y="111"/>
                </a:lnTo>
                <a:cubicBezTo>
                  <a:pt x="4" y="111"/>
                  <a:pt x="1" y="109"/>
                  <a:pt x="0" y="105"/>
                </a:cubicBezTo>
                <a:cubicBezTo>
                  <a:pt x="0" y="101"/>
                  <a:pt x="2" y="97"/>
                  <a:pt x="6" y="97"/>
                </a:cubicBezTo>
                <a:lnTo>
                  <a:pt x="28" y="94"/>
                </a:lnTo>
                <a:cubicBezTo>
                  <a:pt x="42" y="92"/>
                  <a:pt x="56" y="96"/>
                  <a:pt x="67" y="104"/>
                </a:cubicBezTo>
                <a:cubicBezTo>
                  <a:pt x="109" y="135"/>
                  <a:pt x="160" y="152"/>
                  <a:pt x="212" y="152"/>
                </a:cubicBezTo>
                <a:lnTo>
                  <a:pt x="314" y="152"/>
                </a:lnTo>
                <a:cubicBezTo>
                  <a:pt x="321" y="152"/>
                  <a:pt x="327" y="150"/>
                  <a:pt x="333" y="147"/>
                </a:cubicBezTo>
                <a:lnTo>
                  <a:pt x="483" y="45"/>
                </a:lnTo>
                <a:cubicBezTo>
                  <a:pt x="485" y="44"/>
                  <a:pt x="485" y="42"/>
                  <a:pt x="485" y="41"/>
                </a:cubicBezTo>
                <a:cubicBezTo>
                  <a:pt x="485" y="40"/>
                  <a:pt x="485" y="38"/>
                  <a:pt x="484" y="36"/>
                </a:cubicBezTo>
                <a:cubicBezTo>
                  <a:pt x="470" y="20"/>
                  <a:pt x="447" y="16"/>
                  <a:pt x="428" y="25"/>
                </a:cubicBezTo>
                <a:lnTo>
                  <a:pt x="380" y="48"/>
                </a:lnTo>
                <a:cubicBezTo>
                  <a:pt x="376" y="50"/>
                  <a:pt x="372" y="48"/>
                  <a:pt x="370" y="44"/>
                </a:cubicBezTo>
                <a:cubicBezTo>
                  <a:pt x="368" y="41"/>
                  <a:pt x="370" y="36"/>
                  <a:pt x="374" y="35"/>
                </a:cubicBezTo>
                <a:lnTo>
                  <a:pt x="421" y="12"/>
                </a:lnTo>
                <a:cubicBezTo>
                  <a:pt x="446" y="0"/>
                  <a:pt x="476" y="6"/>
                  <a:pt x="495" y="26"/>
                </a:cubicBezTo>
                <a:cubicBezTo>
                  <a:pt x="499" y="31"/>
                  <a:pt x="501" y="37"/>
                  <a:pt x="500" y="43"/>
                </a:cubicBezTo>
                <a:cubicBezTo>
                  <a:pt x="499" y="49"/>
                  <a:pt x="496" y="54"/>
                  <a:pt x="491" y="57"/>
                </a:cubicBezTo>
                <a:lnTo>
                  <a:pt x="341" y="159"/>
                </a:lnTo>
                <a:cubicBezTo>
                  <a:pt x="333" y="164"/>
                  <a:pt x="324" y="167"/>
                  <a:pt x="314" y="16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8" name="Freeform 167">
            <a:extLst>
              <a:ext uri="{FF2B5EF4-FFF2-40B4-BE49-F238E27FC236}">
                <a16:creationId xmlns:a16="http://schemas.microsoft.com/office/drawing/2014/main" id="{67880EF0-3797-E1F2-67D4-DCC23B90860D}"/>
              </a:ext>
            </a:extLst>
          </xdr:cNvPr>
          <xdr:cNvSpPr>
            <a:spLocks/>
          </xdr:cNvSpPr>
        </xdr:nvSpPr>
        <xdr:spPr bwMode="auto">
          <a:xfrm>
            <a:off x="5999163" y="3235325"/>
            <a:ext cx="82550" cy="260350"/>
          </a:xfrm>
          <a:custGeom>
            <a:avLst/>
            <a:gdLst>
              <a:gd name="T0" fmla="*/ 84 w 91"/>
              <a:gd name="T1" fmla="*/ 286 h 286"/>
              <a:gd name="T2" fmla="*/ 77 w 91"/>
              <a:gd name="T3" fmla="*/ 279 h 286"/>
              <a:gd name="T4" fmla="*/ 77 w 91"/>
              <a:gd name="T5" fmla="*/ 14 h 286"/>
              <a:gd name="T6" fmla="*/ 15 w 91"/>
              <a:gd name="T7" fmla="*/ 14 h 286"/>
              <a:gd name="T8" fmla="*/ 15 w 91"/>
              <a:gd name="T9" fmla="*/ 277 h 286"/>
              <a:gd name="T10" fmla="*/ 8 w 91"/>
              <a:gd name="T11" fmla="*/ 284 h 286"/>
              <a:gd name="T12" fmla="*/ 0 w 91"/>
              <a:gd name="T13" fmla="*/ 277 h 286"/>
              <a:gd name="T14" fmla="*/ 0 w 91"/>
              <a:gd name="T15" fmla="*/ 7 h 286"/>
              <a:gd name="T16" fmla="*/ 8 w 91"/>
              <a:gd name="T17" fmla="*/ 0 h 286"/>
              <a:gd name="T18" fmla="*/ 84 w 91"/>
              <a:gd name="T19" fmla="*/ 0 h 286"/>
              <a:gd name="T20" fmla="*/ 91 w 91"/>
              <a:gd name="T21" fmla="*/ 7 h 286"/>
              <a:gd name="T22" fmla="*/ 91 w 91"/>
              <a:gd name="T23" fmla="*/ 279 h 286"/>
              <a:gd name="T24" fmla="*/ 84 w 91"/>
              <a:gd name="T25" fmla="*/ 286 h 2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86">
                <a:moveTo>
                  <a:pt x="84" y="286"/>
                </a:moveTo>
                <a:cubicBezTo>
                  <a:pt x="80" y="286"/>
                  <a:pt x="77" y="283"/>
                  <a:pt x="77" y="279"/>
                </a:cubicBezTo>
                <a:lnTo>
                  <a:pt x="77" y="14"/>
                </a:lnTo>
                <a:lnTo>
                  <a:pt x="15" y="14"/>
                </a:lnTo>
                <a:lnTo>
                  <a:pt x="15" y="277"/>
                </a:lnTo>
                <a:cubicBezTo>
                  <a:pt x="15" y="281"/>
                  <a:pt x="12" y="284"/>
                  <a:pt x="8" y="284"/>
                </a:cubicBezTo>
                <a:cubicBezTo>
                  <a:pt x="4" y="284"/>
                  <a:pt x="0" y="281"/>
                  <a:pt x="0" y="277"/>
                </a:cubicBezTo>
                <a:lnTo>
                  <a:pt x="0" y="7"/>
                </a:lnTo>
                <a:cubicBezTo>
                  <a:pt x="0" y="3"/>
                  <a:pt x="4" y="0"/>
                  <a:pt x="8" y="0"/>
                </a:cubicBezTo>
                <a:lnTo>
                  <a:pt x="84" y="0"/>
                </a:lnTo>
                <a:cubicBezTo>
                  <a:pt x="88" y="0"/>
                  <a:pt x="91" y="3"/>
                  <a:pt x="91" y="7"/>
                </a:cubicBezTo>
                <a:lnTo>
                  <a:pt x="91" y="279"/>
                </a:lnTo>
                <a:cubicBezTo>
                  <a:pt x="91" y="283"/>
                  <a:pt x="88" y="286"/>
                  <a:pt x="84" y="286"/>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39" name="Freeform 168">
            <a:extLst>
              <a:ext uri="{FF2B5EF4-FFF2-40B4-BE49-F238E27FC236}">
                <a16:creationId xmlns:a16="http://schemas.microsoft.com/office/drawing/2014/main" id="{B28DAE8C-7B9E-8C79-F4BC-000CBF4C0CFB}"/>
              </a:ext>
            </a:extLst>
          </xdr:cNvPr>
          <xdr:cNvSpPr>
            <a:spLocks/>
          </xdr:cNvSpPr>
        </xdr:nvSpPr>
        <xdr:spPr bwMode="auto">
          <a:xfrm>
            <a:off x="6103938" y="3303588"/>
            <a:ext cx="84138" cy="222250"/>
          </a:xfrm>
          <a:custGeom>
            <a:avLst/>
            <a:gdLst>
              <a:gd name="T0" fmla="*/ 84 w 91"/>
              <a:gd name="T1" fmla="*/ 243 h 243"/>
              <a:gd name="T2" fmla="*/ 76 w 91"/>
              <a:gd name="T3" fmla="*/ 236 h 243"/>
              <a:gd name="T4" fmla="*/ 76 w 91"/>
              <a:gd name="T5" fmla="*/ 15 h 243"/>
              <a:gd name="T6" fmla="*/ 15 w 91"/>
              <a:gd name="T7" fmla="*/ 15 h 243"/>
              <a:gd name="T8" fmla="*/ 15 w 91"/>
              <a:gd name="T9" fmla="*/ 218 h 243"/>
              <a:gd name="T10" fmla="*/ 7 w 91"/>
              <a:gd name="T11" fmla="*/ 225 h 243"/>
              <a:gd name="T12" fmla="*/ 0 w 91"/>
              <a:gd name="T13" fmla="*/ 218 h 243"/>
              <a:gd name="T14" fmla="*/ 0 w 91"/>
              <a:gd name="T15" fmla="*/ 7 h 243"/>
              <a:gd name="T16" fmla="*/ 7 w 91"/>
              <a:gd name="T17" fmla="*/ 0 h 243"/>
              <a:gd name="T18" fmla="*/ 84 w 91"/>
              <a:gd name="T19" fmla="*/ 0 h 243"/>
              <a:gd name="T20" fmla="*/ 91 w 91"/>
              <a:gd name="T21" fmla="*/ 7 h 243"/>
              <a:gd name="T22" fmla="*/ 91 w 91"/>
              <a:gd name="T23" fmla="*/ 236 h 243"/>
              <a:gd name="T24" fmla="*/ 84 w 91"/>
              <a:gd name="T25" fmla="*/ 243 h 2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243">
                <a:moveTo>
                  <a:pt x="84" y="243"/>
                </a:moveTo>
                <a:cubicBezTo>
                  <a:pt x="80" y="243"/>
                  <a:pt x="76" y="240"/>
                  <a:pt x="76" y="236"/>
                </a:cubicBezTo>
                <a:lnTo>
                  <a:pt x="76" y="15"/>
                </a:lnTo>
                <a:lnTo>
                  <a:pt x="15" y="15"/>
                </a:lnTo>
                <a:lnTo>
                  <a:pt x="15" y="218"/>
                </a:lnTo>
                <a:cubicBezTo>
                  <a:pt x="15" y="222"/>
                  <a:pt x="11" y="225"/>
                  <a:pt x="7" y="225"/>
                </a:cubicBezTo>
                <a:cubicBezTo>
                  <a:pt x="3" y="225"/>
                  <a:pt x="0" y="222"/>
                  <a:pt x="0" y="218"/>
                </a:cubicBezTo>
                <a:lnTo>
                  <a:pt x="0" y="7"/>
                </a:lnTo>
                <a:cubicBezTo>
                  <a:pt x="0" y="3"/>
                  <a:pt x="3" y="0"/>
                  <a:pt x="7" y="0"/>
                </a:cubicBezTo>
                <a:lnTo>
                  <a:pt x="84" y="0"/>
                </a:lnTo>
                <a:cubicBezTo>
                  <a:pt x="88" y="0"/>
                  <a:pt x="91" y="3"/>
                  <a:pt x="91" y="7"/>
                </a:cubicBezTo>
                <a:lnTo>
                  <a:pt x="91" y="236"/>
                </a:lnTo>
                <a:cubicBezTo>
                  <a:pt x="91" y="240"/>
                  <a:pt x="88" y="243"/>
                  <a:pt x="84" y="243"/>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40" name="Freeform 169">
            <a:extLst>
              <a:ext uri="{FF2B5EF4-FFF2-40B4-BE49-F238E27FC236}">
                <a16:creationId xmlns:a16="http://schemas.microsoft.com/office/drawing/2014/main" id="{D35616E9-BE23-0BF1-253F-383EC10E379E}"/>
              </a:ext>
            </a:extLst>
          </xdr:cNvPr>
          <xdr:cNvSpPr>
            <a:spLocks/>
          </xdr:cNvSpPr>
        </xdr:nvSpPr>
        <xdr:spPr bwMode="auto">
          <a:xfrm>
            <a:off x="6210301" y="3367088"/>
            <a:ext cx="82550" cy="168275"/>
          </a:xfrm>
          <a:custGeom>
            <a:avLst/>
            <a:gdLst>
              <a:gd name="T0" fmla="*/ 7 w 91"/>
              <a:gd name="T1" fmla="*/ 185 h 185"/>
              <a:gd name="T2" fmla="*/ 0 w 91"/>
              <a:gd name="T3" fmla="*/ 177 h 185"/>
              <a:gd name="T4" fmla="*/ 0 w 91"/>
              <a:gd name="T5" fmla="*/ 7 h 185"/>
              <a:gd name="T6" fmla="*/ 7 w 91"/>
              <a:gd name="T7" fmla="*/ 0 h 185"/>
              <a:gd name="T8" fmla="*/ 84 w 91"/>
              <a:gd name="T9" fmla="*/ 0 h 185"/>
              <a:gd name="T10" fmla="*/ 91 w 91"/>
              <a:gd name="T11" fmla="*/ 7 h 185"/>
              <a:gd name="T12" fmla="*/ 91 w 91"/>
              <a:gd name="T13" fmla="*/ 153 h 185"/>
              <a:gd name="T14" fmla="*/ 84 w 91"/>
              <a:gd name="T15" fmla="*/ 160 h 185"/>
              <a:gd name="T16" fmla="*/ 76 w 91"/>
              <a:gd name="T17" fmla="*/ 153 h 185"/>
              <a:gd name="T18" fmla="*/ 76 w 91"/>
              <a:gd name="T19" fmla="*/ 14 h 185"/>
              <a:gd name="T20" fmla="*/ 14 w 91"/>
              <a:gd name="T21" fmla="*/ 14 h 185"/>
              <a:gd name="T22" fmla="*/ 14 w 91"/>
              <a:gd name="T23" fmla="*/ 177 h 185"/>
              <a:gd name="T24" fmla="*/ 7 w 91"/>
              <a:gd name="T25" fmla="*/ 185 h 1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1" h="185">
                <a:moveTo>
                  <a:pt x="7" y="185"/>
                </a:moveTo>
                <a:cubicBezTo>
                  <a:pt x="3" y="185"/>
                  <a:pt x="0" y="181"/>
                  <a:pt x="0" y="177"/>
                </a:cubicBezTo>
                <a:lnTo>
                  <a:pt x="0" y="7"/>
                </a:lnTo>
                <a:cubicBezTo>
                  <a:pt x="0" y="3"/>
                  <a:pt x="3" y="0"/>
                  <a:pt x="7" y="0"/>
                </a:cubicBezTo>
                <a:lnTo>
                  <a:pt x="84" y="0"/>
                </a:lnTo>
                <a:cubicBezTo>
                  <a:pt x="88" y="0"/>
                  <a:pt x="91" y="3"/>
                  <a:pt x="91" y="7"/>
                </a:cubicBezTo>
                <a:lnTo>
                  <a:pt x="91" y="153"/>
                </a:lnTo>
                <a:cubicBezTo>
                  <a:pt x="91" y="157"/>
                  <a:pt x="88" y="160"/>
                  <a:pt x="84" y="160"/>
                </a:cubicBezTo>
                <a:cubicBezTo>
                  <a:pt x="79" y="160"/>
                  <a:pt x="76" y="157"/>
                  <a:pt x="76" y="153"/>
                </a:cubicBezTo>
                <a:lnTo>
                  <a:pt x="76" y="14"/>
                </a:lnTo>
                <a:lnTo>
                  <a:pt x="14" y="14"/>
                </a:lnTo>
                <a:lnTo>
                  <a:pt x="14" y="177"/>
                </a:lnTo>
                <a:cubicBezTo>
                  <a:pt x="14" y="181"/>
                  <a:pt x="11" y="185"/>
                  <a:pt x="7" y="185"/>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0</xdr:colOff>
      <xdr:row>321</xdr:row>
      <xdr:rowOff>71293</xdr:rowOff>
    </xdr:from>
    <xdr:to>
      <xdr:col>9</xdr:col>
      <xdr:colOff>828735</xdr:colOff>
      <xdr:row>321</xdr:row>
      <xdr:rowOff>655493</xdr:rowOff>
    </xdr:to>
    <xdr:pic>
      <xdr:nvPicPr>
        <xdr:cNvPr id="1041" name="Image 1040">
          <a:extLst>
            <a:ext uri="{FF2B5EF4-FFF2-40B4-BE49-F238E27FC236}">
              <a16:creationId xmlns:a16="http://schemas.microsoft.com/office/drawing/2014/main" id="{ED4B2C48-06A1-224C-AB7D-FF9755B4E0BB}"/>
            </a:ext>
          </a:extLst>
        </xdr:cNvPr>
        <xdr:cNvPicPr>
          <a:picLocks noChangeAspect="1"/>
        </xdr:cNvPicPr>
      </xdr:nvPicPr>
      <xdr:blipFill rotWithShape="1">
        <a:blip xmlns:r="http://schemas.openxmlformats.org/officeDocument/2006/relationships" r:embed="rId6" cstate="hqprint">
          <a:clrChange>
            <a:clrFrom>
              <a:srgbClr val="F2FFFF"/>
            </a:clrFrom>
            <a:clrTo>
              <a:srgbClr val="F2FFFF">
                <a:alpha val="0"/>
              </a:srgbClr>
            </a:clrTo>
          </a:clrChange>
          <a:alphaModFix/>
          <a:duotone>
            <a:schemeClr val="accent1">
              <a:shade val="45000"/>
              <a:satMod val="135000"/>
            </a:schemeClr>
            <a:prstClr val="white"/>
          </a:duotone>
          <a:extLst>
            <a:ext uri="{BEBA8EAE-BF5A-486C-A8C5-ECC9F3942E4B}">
              <a14:imgProps xmlns:a14="http://schemas.microsoft.com/office/drawing/2010/main">
                <a14:imgLayer r:embed="rId7">
                  <a14:imgEffect>
                    <a14:sharpenSoften amount="50000"/>
                  </a14:imgEffect>
                  <a14:imgEffect>
                    <a14:colorTemperature colorTemp="4700"/>
                  </a14:imgEffect>
                  <a14:imgEffect>
                    <a14:brightnessContrast contrast="-20000"/>
                  </a14:imgEffect>
                </a14:imgLayer>
              </a14:imgProps>
            </a:ext>
            <a:ext uri="{28A0092B-C50C-407E-A947-70E740481C1C}">
              <a14:useLocalDpi xmlns:a14="http://schemas.microsoft.com/office/drawing/2010/main"/>
            </a:ext>
          </a:extLst>
        </a:blip>
        <a:srcRect/>
        <a:stretch/>
      </xdr:blipFill>
      <xdr:spPr>
        <a:xfrm>
          <a:off x="8197273" y="76167384"/>
          <a:ext cx="828735" cy="584200"/>
        </a:xfrm>
        <a:prstGeom prst="rect">
          <a:avLst/>
        </a:prstGeom>
      </xdr:spPr>
    </xdr:pic>
    <xdr:clientData/>
  </xdr:twoCellAnchor>
  <xdr:twoCellAnchor>
    <xdr:from>
      <xdr:col>4</xdr:col>
      <xdr:colOff>893553</xdr:colOff>
      <xdr:row>5</xdr:row>
      <xdr:rowOff>45047</xdr:rowOff>
    </xdr:from>
    <xdr:to>
      <xdr:col>4</xdr:col>
      <xdr:colOff>1755761</xdr:colOff>
      <xdr:row>7</xdr:row>
      <xdr:rowOff>133469</xdr:rowOff>
    </xdr:to>
    <xdr:sp macro="" textlink="">
      <xdr:nvSpPr>
        <xdr:cNvPr id="1604" name="Rectangle 12">
          <a:hlinkClick xmlns:r="http://schemas.openxmlformats.org/officeDocument/2006/relationships" r:id="rId8"/>
          <a:extLst>
            <a:ext uri="{FF2B5EF4-FFF2-40B4-BE49-F238E27FC236}">
              <a16:creationId xmlns:a16="http://schemas.microsoft.com/office/drawing/2014/main" id="{6E75C769-0277-4570-8930-6662331B079F}"/>
            </a:ext>
          </a:extLst>
        </xdr:cNvPr>
        <xdr:cNvSpPr/>
      </xdr:nvSpPr>
      <xdr:spPr>
        <a:xfrm>
          <a:off x="4531196" y="906833"/>
          <a:ext cx="862208" cy="4331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4</xdr:col>
      <xdr:colOff>1934340</xdr:colOff>
      <xdr:row>5</xdr:row>
      <xdr:rowOff>52732</xdr:rowOff>
    </xdr:from>
    <xdr:to>
      <xdr:col>5</xdr:col>
      <xdr:colOff>574871</xdr:colOff>
      <xdr:row>7</xdr:row>
      <xdr:rowOff>133636</xdr:rowOff>
    </xdr:to>
    <xdr:sp macro="" textlink="">
      <xdr:nvSpPr>
        <xdr:cNvPr id="1605" name="Rectangle 13">
          <a:hlinkClick xmlns:r="http://schemas.openxmlformats.org/officeDocument/2006/relationships" r:id="rId9"/>
          <a:extLst>
            <a:ext uri="{FF2B5EF4-FFF2-40B4-BE49-F238E27FC236}">
              <a16:creationId xmlns:a16="http://schemas.microsoft.com/office/drawing/2014/main" id="{A419915B-FBF5-4A51-9B42-7A9CD4665F3C}"/>
            </a:ext>
          </a:extLst>
        </xdr:cNvPr>
        <xdr:cNvSpPr/>
      </xdr:nvSpPr>
      <xdr:spPr>
        <a:xfrm>
          <a:off x="5571983" y="914518"/>
          <a:ext cx="863031" cy="4256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5</xdr:col>
      <xdr:colOff>727527</xdr:colOff>
      <xdr:row>5</xdr:row>
      <xdr:rowOff>40032</xdr:rowOff>
    </xdr:from>
    <xdr:to>
      <xdr:col>5</xdr:col>
      <xdr:colOff>1600307</xdr:colOff>
      <xdr:row>7</xdr:row>
      <xdr:rowOff>145834</xdr:rowOff>
    </xdr:to>
    <xdr:sp macro="" textlink="">
      <xdr:nvSpPr>
        <xdr:cNvPr id="1606" name="Rectangle 14">
          <a:hlinkClick xmlns:r="http://schemas.openxmlformats.org/officeDocument/2006/relationships" r:id="rId10"/>
          <a:extLst>
            <a:ext uri="{FF2B5EF4-FFF2-40B4-BE49-F238E27FC236}">
              <a16:creationId xmlns:a16="http://schemas.microsoft.com/office/drawing/2014/main" id="{ECA58792-0890-4CA0-A18C-E5F552A4BB8F}"/>
            </a:ext>
          </a:extLst>
        </xdr:cNvPr>
        <xdr:cNvSpPr/>
      </xdr:nvSpPr>
      <xdr:spPr>
        <a:xfrm>
          <a:off x="6587670" y="901818"/>
          <a:ext cx="872780" cy="4505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9</xdr:col>
      <xdr:colOff>111991</xdr:colOff>
      <xdr:row>319</xdr:row>
      <xdr:rowOff>51954</xdr:rowOff>
    </xdr:from>
    <xdr:to>
      <xdr:col>9</xdr:col>
      <xdr:colOff>744212</xdr:colOff>
      <xdr:row>319</xdr:row>
      <xdr:rowOff>696944</xdr:rowOff>
    </xdr:to>
    <xdr:pic>
      <xdr:nvPicPr>
        <xdr:cNvPr id="6" name="Picture 2" descr="Vector social network button. Users icon design element. Customer icon">
          <a:extLst>
            <a:ext uri="{FF2B5EF4-FFF2-40B4-BE49-F238E27FC236}">
              <a16:creationId xmlns:a16="http://schemas.microsoft.com/office/drawing/2014/main" id="{32130B4C-A1A3-49AE-8078-C5366D4EBBE3}"/>
            </a:ext>
          </a:extLst>
        </xdr:cNvPr>
        <xdr:cNvPicPr>
          <a:picLocks noChangeAspect="1" noChangeArrowheads="1"/>
        </xdr:cNvPicPr>
      </xdr:nvPicPr>
      <xdr:blipFill rotWithShape="1">
        <a:blip xmlns:r="http://schemas.openxmlformats.org/officeDocument/2006/relationships" r:embed="rId11" cstate="hqprint">
          <a:duotone>
            <a:schemeClr val="accent1">
              <a:shade val="45000"/>
              <a:satMod val="135000"/>
            </a:schemeClr>
            <a:prstClr val="white"/>
          </a:duotone>
          <a:extLst>
            <a:ext uri="{28A0092B-C50C-407E-A947-70E740481C1C}">
              <a14:useLocalDpi xmlns:a14="http://schemas.microsoft.com/office/drawing/2010/main"/>
            </a:ext>
          </a:extLst>
        </a:blip>
        <a:srcRect/>
        <a:stretch/>
      </xdr:blipFill>
      <xdr:spPr bwMode="auto">
        <a:xfrm>
          <a:off x="8309264" y="75201318"/>
          <a:ext cx="627459" cy="64499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79663</xdr:colOff>
      <xdr:row>319</xdr:row>
      <xdr:rowOff>78509</xdr:rowOff>
    </xdr:from>
    <xdr:to>
      <xdr:col>3</xdr:col>
      <xdr:colOff>858416</xdr:colOff>
      <xdr:row>319</xdr:row>
      <xdr:rowOff>686678</xdr:rowOff>
    </xdr:to>
    <xdr:pic>
      <xdr:nvPicPr>
        <xdr:cNvPr id="8" name="Image 30">
          <a:extLst>
            <a:ext uri="{FF2B5EF4-FFF2-40B4-BE49-F238E27FC236}">
              <a16:creationId xmlns:a16="http://schemas.microsoft.com/office/drawing/2014/main" id="{37E1A854-340F-4897-8C58-9CF4FBC84F5E}"/>
            </a:ext>
          </a:extLst>
        </xdr:cNvPr>
        <xdr:cNvPicPr>
          <a:picLocks noChangeAspect="1"/>
        </xdr:cNvPicPr>
      </xdr:nvPicPr>
      <xdr:blipFill>
        <a:blip xmlns:r="http://schemas.openxmlformats.org/officeDocument/2006/relationships" r:embed="rId12">
          <a:duotone>
            <a:schemeClr val="accent1">
              <a:shade val="45000"/>
              <a:satMod val="135000"/>
            </a:schemeClr>
            <a:prstClr val="white"/>
          </a:duotone>
        </a:blip>
        <a:stretch>
          <a:fillRect/>
        </a:stretch>
      </xdr:blipFill>
      <xdr:spPr>
        <a:xfrm>
          <a:off x="2585027" y="75227873"/>
          <a:ext cx="778753" cy="608169"/>
        </a:xfrm>
        <a:prstGeom prst="rect">
          <a:avLst/>
        </a:prstGeom>
        <a:ln>
          <a:noFill/>
        </a:ln>
      </xdr:spPr>
    </xdr:pic>
    <xdr:clientData/>
  </xdr:twoCellAnchor>
  <xdr:oneCellAnchor>
    <xdr:from>
      <xdr:col>9</xdr:col>
      <xdr:colOff>150569</xdr:colOff>
      <xdr:row>325</xdr:row>
      <xdr:rowOff>18185</xdr:rowOff>
    </xdr:from>
    <xdr:ext cx="600075" cy="621049"/>
    <xdr:pic>
      <xdr:nvPicPr>
        <xdr:cNvPr id="31" name="Image 30">
          <a:extLst>
            <a:ext uri="{FF2B5EF4-FFF2-40B4-BE49-F238E27FC236}">
              <a16:creationId xmlns:a16="http://schemas.microsoft.com/office/drawing/2014/main" id="{38016088-63B1-AC49-9068-9AC335C6F8B1}"/>
            </a:ext>
          </a:extLst>
        </xdr:cNvPr>
        <xdr:cNvPicPr>
          <a:picLocks noChangeAspect="1"/>
        </xdr:cNvPicPr>
      </xdr:nvPicPr>
      <xdr:blipFill>
        <a:blip xmlns:r="http://schemas.openxmlformats.org/officeDocument/2006/relationships" r:embed="rId13">
          <a:duotone>
            <a:schemeClr val="accent5">
              <a:shade val="45000"/>
              <a:satMod val="135000"/>
            </a:schemeClr>
            <a:prstClr val="white"/>
          </a:duotone>
        </a:blip>
        <a:stretch>
          <a:fillRect/>
        </a:stretch>
      </xdr:blipFill>
      <xdr:spPr>
        <a:xfrm>
          <a:off x="8164269" y="89032485"/>
          <a:ext cx="600075" cy="621049"/>
        </a:xfrm>
        <a:prstGeom prst="rect">
          <a:avLst/>
        </a:prstGeom>
      </xdr:spPr>
    </xdr:pic>
    <xdr:clientData/>
  </xdr:oneCellAnchor>
  <xdr:twoCellAnchor editAs="oneCell">
    <xdr:from>
      <xdr:col>9</xdr:col>
      <xdr:colOff>165100</xdr:colOff>
      <xdr:row>323</xdr:row>
      <xdr:rowOff>114300</xdr:rowOff>
    </xdr:from>
    <xdr:to>
      <xdr:col>9</xdr:col>
      <xdr:colOff>740022</xdr:colOff>
      <xdr:row>323</xdr:row>
      <xdr:rowOff>542925</xdr:rowOff>
    </xdr:to>
    <xdr:pic>
      <xdr:nvPicPr>
        <xdr:cNvPr id="32" name="Image 31" descr="Health And Safety Icon SVG Vector &amp; PNG Free Download | UXWing">
          <a:extLst>
            <a:ext uri="{FF2B5EF4-FFF2-40B4-BE49-F238E27FC236}">
              <a16:creationId xmlns:a16="http://schemas.microsoft.com/office/drawing/2014/main" id="{9075CE81-1D44-7B44-B40D-E10C9BBEADDE}"/>
            </a:ext>
          </a:extLst>
        </xdr:cNvPr>
        <xdr:cNvPicPr>
          <a:picLocks noChangeAspect="1" noChangeArrowheads="1"/>
        </xdr:cNvPicPr>
      </xdr:nvPicPr>
      <xdr:blipFill>
        <a:blip xmlns:r="http://schemas.openxmlformats.org/officeDocument/2006/relationships" r:embed="rId14"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8178800" y="89128600"/>
          <a:ext cx="574922"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63500</xdr:colOff>
      <xdr:row>5</xdr:row>
      <xdr:rowOff>152400</xdr:rowOff>
    </xdr:from>
    <xdr:to>
      <xdr:col>1</xdr:col>
      <xdr:colOff>771058</xdr:colOff>
      <xdr:row>7</xdr:row>
      <xdr:rowOff>132032</xdr:rowOff>
    </xdr:to>
    <xdr:sp macro="" textlink="">
      <xdr:nvSpPr>
        <xdr:cNvPr id="34" name="Rectangle 33">
          <a:hlinkClick xmlns:r="http://schemas.openxmlformats.org/officeDocument/2006/relationships" r:id="rId15"/>
          <a:extLst>
            <a:ext uri="{FF2B5EF4-FFF2-40B4-BE49-F238E27FC236}">
              <a16:creationId xmlns:a16="http://schemas.microsoft.com/office/drawing/2014/main" id="{9F98BCE1-7A53-4215-85C7-70B19EF86641}"/>
            </a:ext>
          </a:extLst>
        </xdr:cNvPr>
        <xdr:cNvSpPr/>
      </xdr:nvSpPr>
      <xdr:spPr>
        <a:xfrm>
          <a:off x="63500" y="999067"/>
          <a:ext cx="902291" cy="3182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838793</xdr:colOff>
      <xdr:row>5</xdr:row>
      <xdr:rowOff>127000</xdr:rowOff>
    </xdr:from>
    <xdr:to>
      <xdr:col>2</xdr:col>
      <xdr:colOff>606809</xdr:colOff>
      <xdr:row>7</xdr:row>
      <xdr:rowOff>133290</xdr:rowOff>
    </xdr:to>
    <xdr:sp macro="" textlink="">
      <xdr:nvSpPr>
        <xdr:cNvPr id="35" name="Rectangle 34">
          <a:hlinkClick xmlns:r="http://schemas.openxmlformats.org/officeDocument/2006/relationships" r:id="rId16"/>
          <a:extLst>
            <a:ext uri="{FF2B5EF4-FFF2-40B4-BE49-F238E27FC236}">
              <a16:creationId xmlns:a16="http://schemas.microsoft.com/office/drawing/2014/main" id="{2761B6AE-53BC-C649-8A51-BE94F829EDCC}"/>
            </a:ext>
          </a:extLst>
        </xdr:cNvPr>
        <xdr:cNvSpPr/>
      </xdr:nvSpPr>
      <xdr:spPr>
        <a:xfrm>
          <a:off x="1033526" y="973667"/>
          <a:ext cx="953350" cy="3449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546869</xdr:colOff>
      <xdr:row>5</xdr:row>
      <xdr:rowOff>98421</xdr:rowOff>
    </xdr:from>
    <xdr:to>
      <xdr:col>6</xdr:col>
      <xdr:colOff>417607</xdr:colOff>
      <xdr:row>8</xdr:row>
      <xdr:rowOff>9688</xdr:rowOff>
    </xdr:to>
    <xdr:sp macro="" textlink="">
      <xdr:nvSpPr>
        <xdr:cNvPr id="36" name="Rectangle 35">
          <a:hlinkClick xmlns:r="http://schemas.openxmlformats.org/officeDocument/2006/relationships" r:id="rId17"/>
          <a:extLst>
            <a:ext uri="{FF2B5EF4-FFF2-40B4-BE49-F238E27FC236}">
              <a16:creationId xmlns:a16="http://schemas.microsoft.com/office/drawing/2014/main" id="{5F5316AE-790A-3B43-9F26-0638F0ED2A04}"/>
            </a:ext>
          </a:extLst>
        </xdr:cNvPr>
        <xdr:cNvSpPr/>
      </xdr:nvSpPr>
      <xdr:spPr>
        <a:xfrm>
          <a:off x="3036069" y="945088"/>
          <a:ext cx="810538" cy="4192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584200</xdr:colOff>
      <xdr:row>5</xdr:row>
      <xdr:rowOff>69569</xdr:rowOff>
    </xdr:from>
    <xdr:to>
      <xdr:col>6</xdr:col>
      <xdr:colOff>1564171</xdr:colOff>
      <xdr:row>7</xdr:row>
      <xdr:rowOff>137525</xdr:rowOff>
    </xdr:to>
    <xdr:sp macro="" textlink="">
      <xdr:nvSpPr>
        <xdr:cNvPr id="37" name="Rectangle 36">
          <a:hlinkClick xmlns:r="http://schemas.openxmlformats.org/officeDocument/2006/relationships" r:id="rId8"/>
          <a:extLst>
            <a:ext uri="{FF2B5EF4-FFF2-40B4-BE49-F238E27FC236}">
              <a16:creationId xmlns:a16="http://schemas.microsoft.com/office/drawing/2014/main" id="{604F924C-B224-4842-BFA4-87471FA62D2A}"/>
            </a:ext>
          </a:extLst>
        </xdr:cNvPr>
        <xdr:cNvSpPr/>
      </xdr:nvSpPr>
      <xdr:spPr>
        <a:xfrm>
          <a:off x="4013200" y="916236"/>
          <a:ext cx="979971" cy="406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1659467</xdr:colOff>
      <xdr:row>5</xdr:row>
      <xdr:rowOff>77254</xdr:rowOff>
    </xdr:from>
    <xdr:to>
      <xdr:col>6</xdr:col>
      <xdr:colOff>2507769</xdr:colOff>
      <xdr:row>7</xdr:row>
      <xdr:rowOff>137692</xdr:rowOff>
    </xdr:to>
    <xdr:sp macro="" textlink="">
      <xdr:nvSpPr>
        <xdr:cNvPr id="38" name="Rectangle 37">
          <a:hlinkClick xmlns:r="http://schemas.openxmlformats.org/officeDocument/2006/relationships" r:id="rId9"/>
          <a:extLst>
            <a:ext uri="{FF2B5EF4-FFF2-40B4-BE49-F238E27FC236}">
              <a16:creationId xmlns:a16="http://schemas.microsoft.com/office/drawing/2014/main" id="{FFB4F3FE-5515-4D45-B35A-364263D7D7DD}"/>
            </a:ext>
          </a:extLst>
        </xdr:cNvPr>
        <xdr:cNvSpPr/>
      </xdr:nvSpPr>
      <xdr:spPr>
        <a:xfrm>
          <a:off x="5088467" y="923921"/>
          <a:ext cx="848302" cy="3991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2539014</xdr:colOff>
      <xdr:row>5</xdr:row>
      <xdr:rowOff>91234</xdr:rowOff>
    </xdr:from>
    <xdr:to>
      <xdr:col>7</xdr:col>
      <xdr:colOff>846667</xdr:colOff>
      <xdr:row>8</xdr:row>
      <xdr:rowOff>49</xdr:rowOff>
    </xdr:to>
    <xdr:sp macro="" textlink="">
      <xdr:nvSpPr>
        <xdr:cNvPr id="39" name="Rectangle 38">
          <a:hlinkClick xmlns:r="http://schemas.openxmlformats.org/officeDocument/2006/relationships" r:id="rId10"/>
          <a:extLst>
            <a:ext uri="{FF2B5EF4-FFF2-40B4-BE49-F238E27FC236}">
              <a16:creationId xmlns:a16="http://schemas.microsoft.com/office/drawing/2014/main" id="{1E06F8E2-4343-C746-856A-4F1BA437297E}"/>
            </a:ext>
          </a:extLst>
        </xdr:cNvPr>
        <xdr:cNvSpPr/>
      </xdr:nvSpPr>
      <xdr:spPr>
        <a:xfrm>
          <a:off x="5955216" y="952668"/>
          <a:ext cx="936257" cy="4256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906819</xdr:colOff>
      <xdr:row>5</xdr:row>
      <xdr:rowOff>89167</xdr:rowOff>
    </xdr:from>
    <xdr:to>
      <xdr:col>8</xdr:col>
      <xdr:colOff>876202</xdr:colOff>
      <xdr:row>7</xdr:row>
      <xdr:rowOff>169267</xdr:rowOff>
    </xdr:to>
    <xdr:sp macro="" textlink="">
      <xdr:nvSpPr>
        <xdr:cNvPr id="40" name="Rectangle 39">
          <a:hlinkClick xmlns:r="http://schemas.openxmlformats.org/officeDocument/2006/relationships" r:id="rId18"/>
          <a:extLst>
            <a:ext uri="{FF2B5EF4-FFF2-40B4-BE49-F238E27FC236}">
              <a16:creationId xmlns:a16="http://schemas.microsoft.com/office/drawing/2014/main" id="{A27E5BA8-4874-0747-BFF8-7F2D5BAD2654}"/>
            </a:ext>
          </a:extLst>
        </xdr:cNvPr>
        <xdr:cNvSpPr/>
      </xdr:nvSpPr>
      <xdr:spPr>
        <a:xfrm>
          <a:off x="6951625" y="950601"/>
          <a:ext cx="909577" cy="4246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626534</xdr:colOff>
      <xdr:row>5</xdr:row>
      <xdr:rowOff>135466</xdr:rowOff>
    </xdr:from>
    <xdr:to>
      <xdr:col>3</xdr:col>
      <xdr:colOff>457201</xdr:colOff>
      <xdr:row>7</xdr:row>
      <xdr:rowOff>143934</xdr:rowOff>
    </xdr:to>
    <xdr:sp macro="" textlink="">
      <xdr:nvSpPr>
        <xdr:cNvPr id="41" name="Rectangle 40">
          <a:hlinkClick xmlns:r="http://schemas.openxmlformats.org/officeDocument/2006/relationships" r:id="rId19"/>
          <a:extLst>
            <a:ext uri="{FF2B5EF4-FFF2-40B4-BE49-F238E27FC236}">
              <a16:creationId xmlns:a16="http://schemas.microsoft.com/office/drawing/2014/main" id="{4BF887BB-2A7B-3842-BC32-E2568FAA2ED5}"/>
            </a:ext>
          </a:extLst>
        </xdr:cNvPr>
        <xdr:cNvSpPr/>
      </xdr:nvSpPr>
      <xdr:spPr>
        <a:xfrm>
          <a:off x="2006601" y="982133"/>
          <a:ext cx="939800" cy="347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929129</xdr:colOff>
      <xdr:row>5</xdr:row>
      <xdr:rowOff>94876</xdr:rowOff>
    </xdr:from>
    <xdr:to>
      <xdr:col>9</xdr:col>
      <xdr:colOff>762984</xdr:colOff>
      <xdr:row>7</xdr:row>
      <xdr:rowOff>155146</xdr:rowOff>
    </xdr:to>
    <xdr:sp macro="" textlink="">
      <xdr:nvSpPr>
        <xdr:cNvPr id="42" name="Rectangle 41">
          <a:hlinkClick xmlns:r="http://schemas.openxmlformats.org/officeDocument/2006/relationships" r:id="rId20"/>
          <a:extLst>
            <a:ext uri="{FF2B5EF4-FFF2-40B4-BE49-F238E27FC236}">
              <a16:creationId xmlns:a16="http://schemas.microsoft.com/office/drawing/2014/main" id="{8CC282B9-B94C-0049-BCD7-7D9087604C5C}"/>
            </a:ext>
          </a:extLst>
        </xdr:cNvPr>
        <xdr:cNvSpPr/>
      </xdr:nvSpPr>
      <xdr:spPr>
        <a:xfrm>
          <a:off x="7914129" y="956310"/>
          <a:ext cx="936491" cy="404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819676</xdr:colOff>
      <xdr:row>5</xdr:row>
      <xdr:rowOff>101867</xdr:rowOff>
    </xdr:from>
    <xdr:to>
      <xdr:col>10</xdr:col>
      <xdr:colOff>654690</xdr:colOff>
      <xdr:row>7</xdr:row>
      <xdr:rowOff>162137</xdr:rowOff>
    </xdr:to>
    <xdr:sp macro="" textlink="">
      <xdr:nvSpPr>
        <xdr:cNvPr id="43" name="Rectangle 42">
          <a:hlinkClick xmlns:r="http://schemas.openxmlformats.org/officeDocument/2006/relationships" r:id="rId21"/>
          <a:extLst>
            <a:ext uri="{FF2B5EF4-FFF2-40B4-BE49-F238E27FC236}">
              <a16:creationId xmlns:a16="http://schemas.microsoft.com/office/drawing/2014/main" id="{5CB99836-74AA-D446-97DD-B806B847CF45}"/>
            </a:ext>
          </a:extLst>
        </xdr:cNvPr>
        <xdr:cNvSpPr/>
      </xdr:nvSpPr>
      <xdr:spPr>
        <a:xfrm>
          <a:off x="8907312" y="963301"/>
          <a:ext cx="937649" cy="404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704524</xdr:colOff>
      <xdr:row>5</xdr:row>
      <xdr:rowOff>72332</xdr:rowOff>
    </xdr:from>
    <xdr:to>
      <xdr:col>11</xdr:col>
      <xdr:colOff>738371</xdr:colOff>
      <xdr:row>7</xdr:row>
      <xdr:rowOff>153434</xdr:rowOff>
    </xdr:to>
    <xdr:sp macro="" textlink="">
      <xdr:nvSpPr>
        <xdr:cNvPr id="44" name="Rectangle 43">
          <a:hlinkClick xmlns:r="http://schemas.openxmlformats.org/officeDocument/2006/relationships" r:id="rId22"/>
          <a:extLst>
            <a:ext uri="{FF2B5EF4-FFF2-40B4-BE49-F238E27FC236}">
              <a16:creationId xmlns:a16="http://schemas.microsoft.com/office/drawing/2014/main" id="{E153A9A4-508D-5347-8561-FD6B38224A2F}"/>
            </a:ext>
          </a:extLst>
        </xdr:cNvPr>
        <xdr:cNvSpPr/>
      </xdr:nvSpPr>
      <xdr:spPr>
        <a:xfrm>
          <a:off x="9894795" y="933766"/>
          <a:ext cx="1136483" cy="4256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729972</xdr:colOff>
      <xdr:row>5</xdr:row>
      <xdr:rowOff>104722</xdr:rowOff>
    </xdr:from>
    <xdr:to>
      <xdr:col>13</xdr:col>
      <xdr:colOff>388877</xdr:colOff>
      <xdr:row>7</xdr:row>
      <xdr:rowOff>160758</xdr:rowOff>
    </xdr:to>
    <xdr:sp macro="" textlink="">
      <xdr:nvSpPr>
        <xdr:cNvPr id="45" name="Rectangle 44">
          <a:hlinkClick xmlns:r="http://schemas.openxmlformats.org/officeDocument/2006/relationships" r:id="rId23"/>
          <a:extLst>
            <a:ext uri="{FF2B5EF4-FFF2-40B4-BE49-F238E27FC236}">
              <a16:creationId xmlns:a16="http://schemas.microsoft.com/office/drawing/2014/main" id="{BF4C965F-24C2-9A4A-8300-E2B73F595967}"/>
            </a:ext>
          </a:extLst>
        </xdr:cNvPr>
        <xdr:cNvSpPr/>
      </xdr:nvSpPr>
      <xdr:spPr>
        <a:xfrm>
          <a:off x="12125515" y="966156"/>
          <a:ext cx="761540" cy="400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295170</xdr:colOff>
      <xdr:row>5</xdr:row>
      <xdr:rowOff>119489</xdr:rowOff>
    </xdr:from>
    <xdr:to>
      <xdr:col>15</xdr:col>
      <xdr:colOff>38423</xdr:colOff>
      <xdr:row>7</xdr:row>
      <xdr:rowOff>166224</xdr:rowOff>
    </xdr:to>
    <xdr:sp macro="" textlink="">
      <xdr:nvSpPr>
        <xdr:cNvPr id="46" name="Rectangle 45">
          <a:hlinkClick xmlns:r="http://schemas.openxmlformats.org/officeDocument/2006/relationships" r:id="rId24"/>
          <a:extLst>
            <a:ext uri="{FF2B5EF4-FFF2-40B4-BE49-F238E27FC236}">
              <a16:creationId xmlns:a16="http://schemas.microsoft.com/office/drawing/2014/main" id="{4034C2E7-97E2-F146-88FA-891729614603}"/>
            </a:ext>
          </a:extLst>
        </xdr:cNvPr>
        <xdr:cNvSpPr/>
      </xdr:nvSpPr>
      <xdr:spPr>
        <a:xfrm>
          <a:off x="13895984" y="980923"/>
          <a:ext cx="845889" cy="391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157390</xdr:colOff>
      <xdr:row>5</xdr:row>
      <xdr:rowOff>109644</xdr:rowOff>
    </xdr:from>
    <xdr:to>
      <xdr:col>15</xdr:col>
      <xdr:colOff>1005230</xdr:colOff>
      <xdr:row>7</xdr:row>
      <xdr:rowOff>165680</xdr:rowOff>
    </xdr:to>
    <xdr:sp macro="" textlink="">
      <xdr:nvSpPr>
        <xdr:cNvPr id="47" name="Rectangle 46">
          <a:hlinkClick xmlns:r="http://schemas.openxmlformats.org/officeDocument/2006/relationships" r:id="rId25"/>
          <a:extLst>
            <a:ext uri="{FF2B5EF4-FFF2-40B4-BE49-F238E27FC236}">
              <a16:creationId xmlns:a16="http://schemas.microsoft.com/office/drawing/2014/main" id="{5976D994-13F7-C64E-B466-C9911D197868}"/>
            </a:ext>
          </a:extLst>
        </xdr:cNvPr>
        <xdr:cNvSpPr/>
      </xdr:nvSpPr>
      <xdr:spPr>
        <a:xfrm>
          <a:off x="14860840" y="971078"/>
          <a:ext cx="847840" cy="400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950307</xdr:colOff>
      <xdr:row>5</xdr:row>
      <xdr:rowOff>110432</xdr:rowOff>
    </xdr:from>
    <xdr:to>
      <xdr:col>17</xdr:col>
      <xdr:colOff>747107</xdr:colOff>
      <xdr:row>7</xdr:row>
      <xdr:rowOff>158002</xdr:rowOff>
    </xdr:to>
    <xdr:sp macro="" textlink="">
      <xdr:nvSpPr>
        <xdr:cNvPr id="48" name="Rectangle 47">
          <a:hlinkClick xmlns:r="http://schemas.openxmlformats.org/officeDocument/2006/relationships" r:id="rId26"/>
          <a:extLst>
            <a:ext uri="{FF2B5EF4-FFF2-40B4-BE49-F238E27FC236}">
              <a16:creationId xmlns:a16="http://schemas.microsoft.com/office/drawing/2014/main" id="{DFC3684C-75CC-184B-99E4-5034C0933C3A}"/>
            </a:ext>
          </a:extLst>
        </xdr:cNvPr>
        <xdr:cNvSpPr/>
      </xdr:nvSpPr>
      <xdr:spPr>
        <a:xfrm>
          <a:off x="16756392" y="971866"/>
          <a:ext cx="899436" cy="3921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1098421</xdr:colOff>
      <xdr:row>5</xdr:row>
      <xdr:rowOff>99799</xdr:rowOff>
    </xdr:from>
    <xdr:to>
      <xdr:col>16</xdr:col>
      <xdr:colOff>900813</xdr:colOff>
      <xdr:row>7</xdr:row>
      <xdr:rowOff>155835</xdr:rowOff>
    </xdr:to>
    <xdr:sp macro="" textlink="">
      <xdr:nvSpPr>
        <xdr:cNvPr id="50" name="Rectangle 49">
          <a:hlinkClick xmlns:r="http://schemas.openxmlformats.org/officeDocument/2006/relationships" r:id="rId27"/>
          <a:extLst>
            <a:ext uri="{FF2B5EF4-FFF2-40B4-BE49-F238E27FC236}">
              <a16:creationId xmlns:a16="http://schemas.microsoft.com/office/drawing/2014/main" id="{50CF4877-5275-E64C-8DE1-4A4027E4760B}"/>
            </a:ext>
          </a:extLst>
        </xdr:cNvPr>
        <xdr:cNvSpPr/>
      </xdr:nvSpPr>
      <xdr:spPr>
        <a:xfrm>
          <a:off x="15801871" y="961233"/>
          <a:ext cx="905027" cy="400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762162</xdr:colOff>
      <xdr:row>5</xdr:row>
      <xdr:rowOff>127266</xdr:rowOff>
    </xdr:from>
    <xdr:to>
      <xdr:col>12</xdr:col>
      <xdr:colOff>694069</xdr:colOff>
      <xdr:row>8</xdr:row>
      <xdr:rowOff>1714</xdr:rowOff>
    </xdr:to>
    <xdr:sp macro="" textlink="">
      <xdr:nvSpPr>
        <xdr:cNvPr id="51" name="Rectangle 50">
          <a:hlinkClick xmlns:r="http://schemas.openxmlformats.org/officeDocument/2006/relationships" r:id="rId28"/>
          <a:extLst>
            <a:ext uri="{FF2B5EF4-FFF2-40B4-BE49-F238E27FC236}">
              <a16:creationId xmlns:a16="http://schemas.microsoft.com/office/drawing/2014/main" id="{FF53A986-64B3-FD45-96C4-3A05228F26BD}"/>
            </a:ext>
          </a:extLst>
        </xdr:cNvPr>
        <xdr:cNvSpPr/>
      </xdr:nvSpPr>
      <xdr:spPr>
        <a:xfrm>
          <a:off x="11055069" y="988700"/>
          <a:ext cx="1034543" cy="391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428667</xdr:colOff>
      <xdr:row>5</xdr:row>
      <xdr:rowOff>101867</xdr:rowOff>
    </xdr:from>
    <xdr:to>
      <xdr:col>14</xdr:col>
      <xdr:colOff>221512</xdr:colOff>
      <xdr:row>7</xdr:row>
      <xdr:rowOff>157903</xdr:rowOff>
    </xdr:to>
    <xdr:sp macro="" textlink="">
      <xdr:nvSpPr>
        <xdr:cNvPr id="52" name="Rectangle 51">
          <a:hlinkClick xmlns:r="http://schemas.openxmlformats.org/officeDocument/2006/relationships" r:id="rId29"/>
          <a:extLst>
            <a:ext uri="{FF2B5EF4-FFF2-40B4-BE49-F238E27FC236}">
              <a16:creationId xmlns:a16="http://schemas.microsoft.com/office/drawing/2014/main" id="{3D1D677E-0366-1F4E-9A3A-008D9531529F}"/>
            </a:ext>
          </a:extLst>
        </xdr:cNvPr>
        <xdr:cNvSpPr/>
      </xdr:nvSpPr>
      <xdr:spPr>
        <a:xfrm>
          <a:off x="12926845" y="963301"/>
          <a:ext cx="895481" cy="400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1622508</xdr:colOff>
      <xdr:row>7</xdr:row>
      <xdr:rowOff>147000</xdr:rowOff>
    </xdr:from>
    <xdr:to>
      <xdr:col>6</xdr:col>
      <xdr:colOff>2498808</xdr:colOff>
      <xdr:row>7</xdr:row>
      <xdr:rowOff>147000</xdr:rowOff>
    </xdr:to>
    <xdr:cxnSp macro="">
      <xdr:nvCxnSpPr>
        <xdr:cNvPr id="54" name="Straight Connector 42">
          <a:extLst>
            <a:ext uri="{FF2B5EF4-FFF2-40B4-BE49-F238E27FC236}">
              <a16:creationId xmlns:a16="http://schemas.microsoft.com/office/drawing/2014/main" id="{A0845804-77FE-AF40-8060-C3A9559E1694}"/>
            </a:ext>
          </a:extLst>
        </xdr:cNvPr>
        <xdr:cNvCxnSpPr/>
      </xdr:nvCxnSpPr>
      <xdr:spPr>
        <a:xfrm>
          <a:off x="5038710" y="1353008"/>
          <a:ext cx="876300" cy="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1</xdr:col>
      <xdr:colOff>0</xdr:colOff>
      <xdr:row>155</xdr:row>
      <xdr:rowOff>0</xdr:rowOff>
    </xdr:from>
    <xdr:to>
      <xdr:col>10</xdr:col>
      <xdr:colOff>202303</xdr:colOff>
      <xdr:row>155</xdr:row>
      <xdr:rowOff>4639835</xdr:rowOff>
    </xdr:to>
    <xdr:pic>
      <xdr:nvPicPr>
        <xdr:cNvPr id="2" name="Image 1">
          <a:extLst>
            <a:ext uri="{FF2B5EF4-FFF2-40B4-BE49-F238E27FC236}">
              <a16:creationId xmlns:a16="http://schemas.microsoft.com/office/drawing/2014/main" id="{DAE08C30-18F6-A443-BFA4-91AD3DD4C131}"/>
            </a:ext>
          </a:extLst>
        </xdr:cNvPr>
        <xdr:cNvPicPr>
          <a:picLocks noChangeAspect="1"/>
        </xdr:cNvPicPr>
      </xdr:nvPicPr>
      <xdr:blipFill>
        <a:blip xmlns:r="http://schemas.openxmlformats.org/officeDocument/2006/relationships" r:embed="rId30"/>
        <a:stretch>
          <a:fillRect/>
        </a:stretch>
      </xdr:blipFill>
      <xdr:spPr>
        <a:xfrm>
          <a:off x="190500" y="37172900"/>
          <a:ext cx="9195490" cy="46430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7053</xdr:colOff>
      <xdr:row>5</xdr:row>
      <xdr:rowOff>45155</xdr:rowOff>
    </xdr:from>
    <xdr:to>
      <xdr:col>17</xdr:col>
      <xdr:colOff>808537</xdr:colOff>
      <xdr:row>8</xdr:row>
      <xdr:rowOff>13778</xdr:rowOff>
    </xdr:to>
    <xdr:pic>
      <xdr:nvPicPr>
        <xdr:cNvPr id="27" name="Image 1">
          <a:extLst>
            <a:ext uri="{FF2B5EF4-FFF2-40B4-BE49-F238E27FC236}">
              <a16:creationId xmlns:a16="http://schemas.microsoft.com/office/drawing/2014/main" id="{C091536F-C6E1-41AA-A78E-C27FE26D15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053" y="891822"/>
          <a:ext cx="17755984" cy="476623"/>
        </a:xfrm>
        <a:prstGeom prst="rect">
          <a:avLst/>
        </a:prstGeom>
      </xdr:spPr>
    </xdr:pic>
    <xdr:clientData/>
  </xdr:twoCellAnchor>
  <xdr:twoCellAnchor editAs="oneCell">
    <xdr:from>
      <xdr:col>0</xdr:col>
      <xdr:colOff>187325</xdr:colOff>
      <xdr:row>0</xdr:row>
      <xdr:rowOff>158750</xdr:rowOff>
    </xdr:from>
    <xdr:to>
      <xdr:col>3</xdr:col>
      <xdr:colOff>312377</xdr:colOff>
      <xdr:row>3</xdr:row>
      <xdr:rowOff>140887</xdr:rowOff>
    </xdr:to>
    <xdr:pic>
      <xdr:nvPicPr>
        <xdr:cNvPr id="16" name="Picture 1">
          <a:extLst>
            <a:ext uri="{FF2B5EF4-FFF2-40B4-BE49-F238E27FC236}">
              <a16:creationId xmlns:a16="http://schemas.microsoft.com/office/drawing/2014/main" id="{2EDA2BA9-5349-403A-9D6F-7F28CB145BCB}"/>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87325" y="158750"/>
          <a:ext cx="2599964" cy="512362"/>
        </a:xfrm>
        <a:prstGeom prst="rect">
          <a:avLst/>
        </a:prstGeom>
      </xdr:spPr>
    </xdr:pic>
    <xdr:clientData/>
  </xdr:twoCellAnchor>
  <xdr:oneCellAnchor>
    <xdr:from>
      <xdr:col>3</xdr:col>
      <xdr:colOff>76200</xdr:colOff>
      <xdr:row>59</xdr:row>
      <xdr:rowOff>155576</xdr:rowOff>
    </xdr:from>
    <xdr:ext cx="872678" cy="542925"/>
    <xdr:grpSp>
      <xdr:nvGrpSpPr>
        <xdr:cNvPr id="516" name="Handshake13" descr="{&quot;Key&quot;:&quot;POWER_USER_SHAPE_ICON&quot;,&quot;Value&quot;:&quot;POWER_USER_SHAPE_ICON_STYLE_1&quot;}">
          <a:extLst>
            <a:ext uri="{FF2B5EF4-FFF2-40B4-BE49-F238E27FC236}">
              <a16:creationId xmlns:a16="http://schemas.microsoft.com/office/drawing/2014/main" id="{5BEC1B87-18E9-BA41-8F4F-574E9B3BD6B8}"/>
            </a:ext>
          </a:extLst>
        </xdr:cNvPr>
        <xdr:cNvGrpSpPr>
          <a:grpSpLocks noChangeAspect="1"/>
        </xdr:cNvGrpSpPr>
      </xdr:nvGrpSpPr>
      <xdr:grpSpPr>
        <a:xfrm>
          <a:off x="2552700" y="17227551"/>
          <a:ext cx="872678" cy="542925"/>
          <a:chOff x="390525" y="744539"/>
          <a:chExt cx="415925" cy="258762"/>
        </a:xfrm>
        <a:solidFill>
          <a:schemeClr val="accent1"/>
        </a:solidFill>
      </xdr:grpSpPr>
      <xdr:sp macro="" textlink="">
        <xdr:nvSpPr>
          <xdr:cNvPr id="517" name="Freeform 549">
            <a:extLst>
              <a:ext uri="{FF2B5EF4-FFF2-40B4-BE49-F238E27FC236}">
                <a16:creationId xmlns:a16="http://schemas.microsoft.com/office/drawing/2014/main" id="{3C01D906-4316-8EF6-2726-A4BDD22F6166}"/>
              </a:ext>
            </a:extLst>
          </xdr:cNvPr>
          <xdr:cNvSpPr>
            <a:spLocks/>
          </xdr:cNvSpPr>
        </xdr:nvSpPr>
        <xdr:spPr bwMode="auto">
          <a:xfrm>
            <a:off x="519112" y="760414"/>
            <a:ext cx="195263" cy="107950"/>
          </a:xfrm>
          <a:custGeom>
            <a:avLst/>
            <a:gdLst>
              <a:gd name="T0" fmla="*/ 226 w 321"/>
              <a:gd name="T1" fmla="*/ 176 h 176"/>
              <a:gd name="T2" fmla="*/ 199 w 321"/>
              <a:gd name="T3" fmla="*/ 173 h 176"/>
              <a:gd name="T4" fmla="*/ 149 w 321"/>
              <a:gd name="T5" fmla="*/ 141 h 176"/>
              <a:gd name="T6" fmla="*/ 109 w 321"/>
              <a:gd name="T7" fmla="*/ 124 h 176"/>
              <a:gd name="T8" fmla="*/ 26 w 321"/>
              <a:gd name="T9" fmla="*/ 115 h 176"/>
              <a:gd name="T10" fmla="*/ 0 w 321"/>
              <a:gd name="T11" fmla="*/ 62 h 176"/>
              <a:gd name="T12" fmla="*/ 0 w 321"/>
              <a:gd name="T13" fmla="*/ 54 h 176"/>
              <a:gd name="T14" fmla="*/ 8 w 321"/>
              <a:gd name="T15" fmla="*/ 54 h 176"/>
              <a:gd name="T16" fmla="*/ 143 w 321"/>
              <a:gd name="T17" fmla="*/ 17 h 176"/>
              <a:gd name="T18" fmla="*/ 258 w 321"/>
              <a:gd name="T19" fmla="*/ 33 h 176"/>
              <a:gd name="T20" fmla="*/ 262 w 321"/>
              <a:gd name="T21" fmla="*/ 36 h 176"/>
              <a:gd name="T22" fmla="*/ 280 w 321"/>
              <a:gd name="T23" fmla="*/ 40 h 176"/>
              <a:gd name="T24" fmla="*/ 315 w 321"/>
              <a:gd name="T25" fmla="*/ 26 h 176"/>
              <a:gd name="T26" fmla="*/ 321 w 321"/>
              <a:gd name="T27" fmla="*/ 41 h 176"/>
              <a:gd name="T28" fmla="*/ 287 w 321"/>
              <a:gd name="T29" fmla="*/ 55 h 176"/>
              <a:gd name="T30" fmla="*/ 250 w 321"/>
              <a:gd name="T31" fmla="*/ 48 h 176"/>
              <a:gd name="T32" fmla="*/ 247 w 321"/>
              <a:gd name="T33" fmla="*/ 45 h 176"/>
              <a:gd name="T34" fmla="*/ 150 w 321"/>
              <a:gd name="T35" fmla="*/ 32 h 176"/>
              <a:gd name="T36" fmla="*/ 18 w 321"/>
              <a:gd name="T37" fmla="*/ 70 h 176"/>
              <a:gd name="T38" fmla="*/ 36 w 321"/>
              <a:gd name="T39" fmla="*/ 102 h 176"/>
              <a:gd name="T40" fmla="*/ 105 w 321"/>
              <a:gd name="T41" fmla="*/ 107 h 176"/>
              <a:gd name="T42" fmla="*/ 165 w 321"/>
              <a:gd name="T43" fmla="*/ 134 h 176"/>
              <a:gd name="T44" fmla="*/ 202 w 321"/>
              <a:gd name="T45" fmla="*/ 157 h 176"/>
              <a:gd name="T46" fmla="*/ 275 w 321"/>
              <a:gd name="T47" fmla="*/ 145 h 176"/>
              <a:gd name="T48" fmla="*/ 287 w 321"/>
              <a:gd name="T49" fmla="*/ 157 h 176"/>
              <a:gd name="T50" fmla="*/ 226 w 321"/>
              <a:gd name="T51" fmla="*/ 176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21" h="176">
                <a:moveTo>
                  <a:pt x="226" y="176"/>
                </a:moveTo>
                <a:cubicBezTo>
                  <a:pt x="217" y="176"/>
                  <a:pt x="207" y="175"/>
                  <a:pt x="199" y="173"/>
                </a:cubicBezTo>
                <a:cubicBezTo>
                  <a:pt x="173" y="168"/>
                  <a:pt x="156" y="157"/>
                  <a:pt x="149" y="141"/>
                </a:cubicBezTo>
                <a:cubicBezTo>
                  <a:pt x="139" y="115"/>
                  <a:pt x="110" y="123"/>
                  <a:pt x="109" y="124"/>
                </a:cubicBezTo>
                <a:cubicBezTo>
                  <a:pt x="73" y="133"/>
                  <a:pt x="45" y="130"/>
                  <a:pt x="26" y="115"/>
                </a:cubicBezTo>
                <a:cubicBezTo>
                  <a:pt x="1" y="96"/>
                  <a:pt x="0" y="64"/>
                  <a:pt x="0" y="62"/>
                </a:cubicBezTo>
                <a:lnTo>
                  <a:pt x="0" y="54"/>
                </a:lnTo>
                <a:lnTo>
                  <a:pt x="8" y="54"/>
                </a:lnTo>
                <a:cubicBezTo>
                  <a:pt x="9" y="54"/>
                  <a:pt x="58" y="53"/>
                  <a:pt x="143" y="17"/>
                </a:cubicBezTo>
                <a:cubicBezTo>
                  <a:pt x="183" y="0"/>
                  <a:pt x="228" y="6"/>
                  <a:pt x="258" y="33"/>
                </a:cubicBezTo>
                <a:cubicBezTo>
                  <a:pt x="259" y="34"/>
                  <a:pt x="261" y="35"/>
                  <a:pt x="262" y="36"/>
                </a:cubicBezTo>
                <a:cubicBezTo>
                  <a:pt x="266" y="40"/>
                  <a:pt x="275" y="42"/>
                  <a:pt x="280" y="40"/>
                </a:cubicBezTo>
                <a:lnTo>
                  <a:pt x="315" y="26"/>
                </a:lnTo>
                <a:lnTo>
                  <a:pt x="321" y="41"/>
                </a:lnTo>
                <a:lnTo>
                  <a:pt x="287" y="55"/>
                </a:lnTo>
                <a:cubicBezTo>
                  <a:pt x="275" y="60"/>
                  <a:pt x="259" y="57"/>
                  <a:pt x="250" y="48"/>
                </a:cubicBezTo>
                <a:cubicBezTo>
                  <a:pt x="249" y="47"/>
                  <a:pt x="248" y="46"/>
                  <a:pt x="247" y="45"/>
                </a:cubicBezTo>
                <a:cubicBezTo>
                  <a:pt x="222" y="23"/>
                  <a:pt x="184" y="17"/>
                  <a:pt x="150" y="32"/>
                </a:cubicBezTo>
                <a:cubicBezTo>
                  <a:pt x="82" y="61"/>
                  <a:pt x="36" y="68"/>
                  <a:pt x="18" y="70"/>
                </a:cubicBezTo>
                <a:cubicBezTo>
                  <a:pt x="19" y="79"/>
                  <a:pt x="24" y="93"/>
                  <a:pt x="36" y="102"/>
                </a:cubicBezTo>
                <a:cubicBezTo>
                  <a:pt x="51" y="113"/>
                  <a:pt x="74" y="115"/>
                  <a:pt x="105" y="107"/>
                </a:cubicBezTo>
                <a:cubicBezTo>
                  <a:pt x="120" y="103"/>
                  <a:pt x="152" y="103"/>
                  <a:pt x="165" y="134"/>
                </a:cubicBezTo>
                <a:cubicBezTo>
                  <a:pt x="169" y="145"/>
                  <a:pt x="183" y="153"/>
                  <a:pt x="202" y="157"/>
                </a:cubicBezTo>
                <a:cubicBezTo>
                  <a:pt x="231" y="163"/>
                  <a:pt x="263" y="158"/>
                  <a:pt x="275" y="145"/>
                </a:cubicBezTo>
                <a:lnTo>
                  <a:pt x="287" y="157"/>
                </a:lnTo>
                <a:cubicBezTo>
                  <a:pt x="273" y="170"/>
                  <a:pt x="249" y="176"/>
                  <a:pt x="226" y="17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2" name="Freeform 550">
            <a:extLst>
              <a:ext uri="{FF2B5EF4-FFF2-40B4-BE49-F238E27FC236}">
                <a16:creationId xmlns:a16="http://schemas.microsoft.com/office/drawing/2014/main" id="{600CC85D-557C-52B8-0B8A-EC378307BB98}"/>
              </a:ext>
            </a:extLst>
          </xdr:cNvPr>
          <xdr:cNvSpPr>
            <a:spLocks/>
          </xdr:cNvSpPr>
        </xdr:nvSpPr>
        <xdr:spPr bwMode="auto">
          <a:xfrm>
            <a:off x="720725" y="869951"/>
            <a:ext cx="39688" cy="39688"/>
          </a:xfrm>
          <a:custGeom>
            <a:avLst/>
            <a:gdLst>
              <a:gd name="T0" fmla="*/ 16 w 65"/>
              <a:gd name="T1" fmla="*/ 64 h 64"/>
              <a:gd name="T2" fmla="*/ 0 w 65"/>
              <a:gd name="T3" fmla="*/ 61 h 64"/>
              <a:gd name="T4" fmla="*/ 59 w 65"/>
              <a:gd name="T5" fmla="*/ 0 h 64"/>
              <a:gd name="T6" fmla="*/ 65 w 65"/>
              <a:gd name="T7" fmla="*/ 16 h 64"/>
              <a:gd name="T8" fmla="*/ 16 w 65"/>
              <a:gd name="T9" fmla="*/ 64 h 64"/>
            </a:gdLst>
            <a:ahLst/>
            <a:cxnLst>
              <a:cxn ang="0">
                <a:pos x="T0" y="T1"/>
              </a:cxn>
              <a:cxn ang="0">
                <a:pos x="T2" y="T3"/>
              </a:cxn>
              <a:cxn ang="0">
                <a:pos x="T4" y="T5"/>
              </a:cxn>
              <a:cxn ang="0">
                <a:pos x="T6" y="T7"/>
              </a:cxn>
              <a:cxn ang="0">
                <a:pos x="T8" y="T9"/>
              </a:cxn>
            </a:cxnLst>
            <a:rect l="0" t="0" r="r" b="b"/>
            <a:pathLst>
              <a:path w="65" h="64">
                <a:moveTo>
                  <a:pt x="16" y="64"/>
                </a:moveTo>
                <a:lnTo>
                  <a:pt x="0" y="61"/>
                </a:lnTo>
                <a:cubicBezTo>
                  <a:pt x="7" y="18"/>
                  <a:pt x="57" y="1"/>
                  <a:pt x="59" y="0"/>
                </a:cubicBezTo>
                <a:lnTo>
                  <a:pt x="65" y="16"/>
                </a:lnTo>
                <a:cubicBezTo>
                  <a:pt x="64" y="16"/>
                  <a:pt x="22" y="31"/>
                  <a:pt x="16" y="6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3" name="Freeform 552">
            <a:extLst>
              <a:ext uri="{FF2B5EF4-FFF2-40B4-BE49-F238E27FC236}">
                <a16:creationId xmlns:a16="http://schemas.microsoft.com/office/drawing/2014/main" id="{BD8616A8-89FE-FB77-6795-235DF3BD2062}"/>
              </a:ext>
            </a:extLst>
          </xdr:cNvPr>
          <xdr:cNvSpPr>
            <a:spLocks/>
          </xdr:cNvSpPr>
        </xdr:nvSpPr>
        <xdr:spPr bwMode="auto">
          <a:xfrm>
            <a:off x="436562" y="869951"/>
            <a:ext cx="41275" cy="49213"/>
          </a:xfrm>
          <a:custGeom>
            <a:avLst/>
            <a:gdLst>
              <a:gd name="T0" fmla="*/ 59 w 68"/>
              <a:gd name="T1" fmla="*/ 80 h 80"/>
              <a:gd name="T2" fmla="*/ 36 w 68"/>
              <a:gd name="T3" fmla="*/ 46 h 80"/>
              <a:gd name="T4" fmla="*/ 0 w 68"/>
              <a:gd name="T5" fmla="*/ 16 h 80"/>
              <a:gd name="T6" fmla="*/ 6 w 68"/>
              <a:gd name="T7" fmla="*/ 0 h 80"/>
              <a:gd name="T8" fmla="*/ 51 w 68"/>
              <a:gd name="T9" fmla="*/ 40 h 80"/>
              <a:gd name="T10" fmla="*/ 68 w 68"/>
              <a:gd name="T11" fmla="*/ 66 h 80"/>
              <a:gd name="T12" fmla="*/ 59 w 68"/>
              <a:gd name="T13" fmla="*/ 80 h 80"/>
            </a:gdLst>
            <a:ahLst/>
            <a:cxnLst>
              <a:cxn ang="0">
                <a:pos x="T0" y="T1"/>
              </a:cxn>
              <a:cxn ang="0">
                <a:pos x="T2" y="T3"/>
              </a:cxn>
              <a:cxn ang="0">
                <a:pos x="T4" y="T5"/>
              </a:cxn>
              <a:cxn ang="0">
                <a:pos x="T6" y="T7"/>
              </a:cxn>
              <a:cxn ang="0">
                <a:pos x="T8" y="T9"/>
              </a:cxn>
              <a:cxn ang="0">
                <a:pos x="T10" y="T11"/>
              </a:cxn>
              <a:cxn ang="0">
                <a:pos x="T12" y="T13"/>
              </a:cxn>
            </a:cxnLst>
            <a:rect l="0" t="0" r="r" b="b"/>
            <a:pathLst>
              <a:path w="68" h="80">
                <a:moveTo>
                  <a:pt x="59" y="80"/>
                </a:moveTo>
                <a:cubicBezTo>
                  <a:pt x="58" y="79"/>
                  <a:pt x="46" y="71"/>
                  <a:pt x="36" y="46"/>
                </a:cubicBezTo>
                <a:cubicBezTo>
                  <a:pt x="28" y="26"/>
                  <a:pt x="1" y="16"/>
                  <a:pt x="0" y="16"/>
                </a:cubicBezTo>
                <a:lnTo>
                  <a:pt x="6" y="0"/>
                </a:lnTo>
                <a:cubicBezTo>
                  <a:pt x="8" y="1"/>
                  <a:pt x="41" y="13"/>
                  <a:pt x="51" y="40"/>
                </a:cubicBezTo>
                <a:cubicBezTo>
                  <a:pt x="59" y="60"/>
                  <a:pt x="68" y="66"/>
                  <a:pt x="68" y="66"/>
                </a:cubicBezTo>
                <a:lnTo>
                  <a:pt x="59" y="80"/>
                </a:ln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4" name="Freeform 553">
            <a:extLst>
              <a:ext uri="{FF2B5EF4-FFF2-40B4-BE49-F238E27FC236}">
                <a16:creationId xmlns:a16="http://schemas.microsoft.com/office/drawing/2014/main" id="{0F783426-73D3-603F-7605-DFF181C8BEF7}"/>
              </a:ext>
            </a:extLst>
          </xdr:cNvPr>
          <xdr:cNvSpPr>
            <a:spLocks noEditPoints="1"/>
          </xdr:cNvSpPr>
        </xdr:nvSpPr>
        <xdr:spPr bwMode="auto">
          <a:xfrm>
            <a:off x="490537" y="904876"/>
            <a:ext cx="57150" cy="60325"/>
          </a:xfrm>
          <a:custGeom>
            <a:avLst/>
            <a:gdLst>
              <a:gd name="T0" fmla="*/ 57 w 96"/>
              <a:gd name="T1" fmla="*/ 21 h 97"/>
              <a:gd name="T2" fmla="*/ 54 w 96"/>
              <a:gd name="T3" fmla="*/ 21 h 97"/>
              <a:gd name="T4" fmla="*/ 42 w 96"/>
              <a:gd name="T5" fmla="*/ 28 h 97"/>
              <a:gd name="T6" fmla="*/ 25 w 96"/>
              <a:gd name="T7" fmla="*/ 52 h 97"/>
              <a:gd name="T8" fmla="*/ 29 w 96"/>
              <a:gd name="T9" fmla="*/ 77 h 97"/>
              <a:gd name="T10" fmla="*/ 54 w 96"/>
              <a:gd name="T11" fmla="*/ 73 h 97"/>
              <a:gd name="T12" fmla="*/ 71 w 96"/>
              <a:gd name="T13" fmla="*/ 49 h 97"/>
              <a:gd name="T14" fmla="*/ 67 w 96"/>
              <a:gd name="T15" fmla="*/ 24 h 97"/>
              <a:gd name="T16" fmla="*/ 57 w 96"/>
              <a:gd name="T17" fmla="*/ 21 h 97"/>
              <a:gd name="T18" fmla="*/ 39 w 96"/>
              <a:gd name="T19" fmla="*/ 97 h 97"/>
              <a:gd name="T20" fmla="*/ 19 w 96"/>
              <a:gd name="T21" fmla="*/ 91 h 97"/>
              <a:gd name="T22" fmla="*/ 11 w 96"/>
              <a:gd name="T23" fmla="*/ 43 h 97"/>
              <a:gd name="T24" fmla="*/ 28 w 96"/>
              <a:gd name="T25" fmla="*/ 19 h 97"/>
              <a:gd name="T26" fmla="*/ 77 w 96"/>
              <a:gd name="T27" fmla="*/ 11 h 97"/>
              <a:gd name="T28" fmla="*/ 85 w 96"/>
              <a:gd name="T29" fmla="*/ 59 h 97"/>
              <a:gd name="T30" fmla="*/ 68 w 96"/>
              <a:gd name="T31" fmla="*/ 83 h 97"/>
              <a:gd name="T32" fmla="*/ 39 w 96"/>
              <a:gd name="T33" fmla="*/ 97 h 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6" h="97">
                <a:moveTo>
                  <a:pt x="57" y="21"/>
                </a:moveTo>
                <a:cubicBezTo>
                  <a:pt x="56" y="21"/>
                  <a:pt x="55" y="21"/>
                  <a:pt x="54" y="21"/>
                </a:cubicBezTo>
                <a:cubicBezTo>
                  <a:pt x="49" y="22"/>
                  <a:pt x="45" y="25"/>
                  <a:pt x="42" y="28"/>
                </a:cubicBezTo>
                <a:lnTo>
                  <a:pt x="25" y="52"/>
                </a:lnTo>
                <a:cubicBezTo>
                  <a:pt x="19" y="60"/>
                  <a:pt x="21" y="72"/>
                  <a:pt x="29" y="77"/>
                </a:cubicBezTo>
                <a:cubicBezTo>
                  <a:pt x="37" y="83"/>
                  <a:pt x="48" y="81"/>
                  <a:pt x="54" y="73"/>
                </a:cubicBezTo>
                <a:lnTo>
                  <a:pt x="71" y="49"/>
                </a:lnTo>
                <a:cubicBezTo>
                  <a:pt x="77" y="41"/>
                  <a:pt x="75" y="30"/>
                  <a:pt x="67" y="24"/>
                </a:cubicBezTo>
                <a:cubicBezTo>
                  <a:pt x="64" y="22"/>
                  <a:pt x="60" y="21"/>
                  <a:pt x="57" y="21"/>
                </a:cubicBezTo>
                <a:close/>
                <a:moveTo>
                  <a:pt x="39" y="97"/>
                </a:moveTo>
                <a:cubicBezTo>
                  <a:pt x="32" y="97"/>
                  <a:pt x="25" y="95"/>
                  <a:pt x="19" y="91"/>
                </a:cubicBezTo>
                <a:cubicBezTo>
                  <a:pt x="4" y="80"/>
                  <a:pt x="0" y="58"/>
                  <a:pt x="11" y="43"/>
                </a:cubicBezTo>
                <a:lnTo>
                  <a:pt x="28" y="19"/>
                </a:lnTo>
                <a:cubicBezTo>
                  <a:pt x="40" y="3"/>
                  <a:pt x="61" y="0"/>
                  <a:pt x="77" y="11"/>
                </a:cubicBezTo>
                <a:cubicBezTo>
                  <a:pt x="92" y="22"/>
                  <a:pt x="96" y="44"/>
                  <a:pt x="85" y="59"/>
                </a:cubicBezTo>
                <a:lnTo>
                  <a:pt x="68" y="83"/>
                </a:lnTo>
                <a:cubicBezTo>
                  <a:pt x="61" y="92"/>
                  <a:pt x="50" y="97"/>
                  <a:pt x="39" y="9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5" name="Freeform 554">
            <a:extLst>
              <a:ext uri="{FF2B5EF4-FFF2-40B4-BE49-F238E27FC236}">
                <a16:creationId xmlns:a16="http://schemas.microsoft.com/office/drawing/2014/main" id="{5FFDA598-B215-CA57-898A-FD014AA84DEF}"/>
              </a:ext>
            </a:extLst>
          </xdr:cNvPr>
          <xdr:cNvSpPr>
            <a:spLocks noEditPoints="1"/>
          </xdr:cNvSpPr>
        </xdr:nvSpPr>
        <xdr:spPr bwMode="auto">
          <a:xfrm>
            <a:off x="519112" y="925514"/>
            <a:ext cx="55563" cy="58738"/>
          </a:xfrm>
          <a:custGeom>
            <a:avLst/>
            <a:gdLst>
              <a:gd name="T0" fmla="*/ 52 w 92"/>
              <a:gd name="T1" fmla="*/ 18 h 94"/>
              <a:gd name="T2" fmla="*/ 50 w 92"/>
              <a:gd name="T3" fmla="*/ 18 h 94"/>
              <a:gd name="T4" fmla="*/ 38 w 92"/>
              <a:gd name="T5" fmla="*/ 25 h 94"/>
              <a:gd name="T6" fmla="*/ 21 w 92"/>
              <a:gd name="T7" fmla="*/ 49 h 94"/>
              <a:gd name="T8" fmla="*/ 18 w 92"/>
              <a:gd name="T9" fmla="*/ 62 h 94"/>
              <a:gd name="T10" fmla="*/ 25 w 92"/>
              <a:gd name="T11" fmla="*/ 74 h 94"/>
              <a:gd name="T12" fmla="*/ 38 w 92"/>
              <a:gd name="T13" fmla="*/ 77 h 94"/>
              <a:gd name="T14" fmla="*/ 50 w 92"/>
              <a:gd name="T15" fmla="*/ 70 h 94"/>
              <a:gd name="T16" fmla="*/ 67 w 92"/>
              <a:gd name="T17" fmla="*/ 46 h 94"/>
              <a:gd name="T18" fmla="*/ 70 w 92"/>
              <a:gd name="T19" fmla="*/ 33 h 94"/>
              <a:gd name="T20" fmla="*/ 63 w 92"/>
              <a:gd name="T21" fmla="*/ 21 h 94"/>
              <a:gd name="T22" fmla="*/ 52 w 92"/>
              <a:gd name="T23" fmla="*/ 18 h 94"/>
              <a:gd name="T24" fmla="*/ 35 w 92"/>
              <a:gd name="T25" fmla="*/ 94 h 94"/>
              <a:gd name="T26" fmla="*/ 15 w 92"/>
              <a:gd name="T27" fmla="*/ 88 h 94"/>
              <a:gd name="T28" fmla="*/ 1 w 92"/>
              <a:gd name="T29" fmla="*/ 65 h 94"/>
              <a:gd name="T30" fmla="*/ 7 w 92"/>
              <a:gd name="T31" fmla="*/ 39 h 94"/>
              <a:gd name="T32" fmla="*/ 24 w 92"/>
              <a:gd name="T33" fmla="*/ 15 h 94"/>
              <a:gd name="T34" fmla="*/ 47 w 92"/>
              <a:gd name="T35" fmla="*/ 1 h 94"/>
              <a:gd name="T36" fmla="*/ 73 w 92"/>
              <a:gd name="T37" fmla="*/ 8 h 94"/>
              <a:gd name="T38" fmla="*/ 81 w 92"/>
              <a:gd name="T39" fmla="*/ 56 h 94"/>
              <a:gd name="T40" fmla="*/ 63 w 92"/>
              <a:gd name="T41" fmla="*/ 80 h 94"/>
              <a:gd name="T42" fmla="*/ 41 w 92"/>
              <a:gd name="T43" fmla="*/ 94 h 94"/>
              <a:gd name="T44" fmla="*/ 35 w 92"/>
              <a:gd name="T45" fmla="*/ 94 h 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2" h="94">
                <a:moveTo>
                  <a:pt x="52" y="18"/>
                </a:moveTo>
                <a:cubicBezTo>
                  <a:pt x="51" y="18"/>
                  <a:pt x="50" y="18"/>
                  <a:pt x="50" y="18"/>
                </a:cubicBezTo>
                <a:cubicBezTo>
                  <a:pt x="45" y="19"/>
                  <a:pt x="41" y="21"/>
                  <a:pt x="38" y="25"/>
                </a:cubicBezTo>
                <a:lnTo>
                  <a:pt x="21" y="49"/>
                </a:lnTo>
                <a:cubicBezTo>
                  <a:pt x="18" y="53"/>
                  <a:pt x="17" y="58"/>
                  <a:pt x="18" y="62"/>
                </a:cubicBezTo>
                <a:cubicBezTo>
                  <a:pt x="18" y="67"/>
                  <a:pt x="21" y="71"/>
                  <a:pt x="25" y="74"/>
                </a:cubicBezTo>
                <a:cubicBezTo>
                  <a:pt x="29" y="77"/>
                  <a:pt x="33" y="78"/>
                  <a:pt x="38" y="77"/>
                </a:cubicBezTo>
                <a:cubicBezTo>
                  <a:pt x="43" y="77"/>
                  <a:pt x="47" y="74"/>
                  <a:pt x="50" y="70"/>
                </a:cubicBezTo>
                <a:lnTo>
                  <a:pt x="67" y="46"/>
                </a:lnTo>
                <a:cubicBezTo>
                  <a:pt x="70" y="42"/>
                  <a:pt x="71" y="38"/>
                  <a:pt x="70" y="33"/>
                </a:cubicBezTo>
                <a:cubicBezTo>
                  <a:pt x="69" y="28"/>
                  <a:pt x="67" y="24"/>
                  <a:pt x="63" y="21"/>
                </a:cubicBezTo>
                <a:cubicBezTo>
                  <a:pt x="60" y="19"/>
                  <a:pt x="56" y="18"/>
                  <a:pt x="52" y="18"/>
                </a:cubicBezTo>
                <a:close/>
                <a:moveTo>
                  <a:pt x="35" y="94"/>
                </a:moveTo>
                <a:cubicBezTo>
                  <a:pt x="28" y="94"/>
                  <a:pt x="21" y="92"/>
                  <a:pt x="15" y="88"/>
                </a:cubicBezTo>
                <a:cubicBezTo>
                  <a:pt x="8" y="82"/>
                  <a:pt x="3" y="74"/>
                  <a:pt x="1" y="65"/>
                </a:cubicBezTo>
                <a:cubicBezTo>
                  <a:pt x="0" y="56"/>
                  <a:pt x="2" y="47"/>
                  <a:pt x="7" y="39"/>
                </a:cubicBezTo>
                <a:lnTo>
                  <a:pt x="24" y="15"/>
                </a:lnTo>
                <a:cubicBezTo>
                  <a:pt x="30" y="8"/>
                  <a:pt x="38" y="3"/>
                  <a:pt x="47" y="1"/>
                </a:cubicBezTo>
                <a:cubicBezTo>
                  <a:pt x="56" y="0"/>
                  <a:pt x="65" y="2"/>
                  <a:pt x="73" y="8"/>
                </a:cubicBezTo>
                <a:cubicBezTo>
                  <a:pt x="88" y="19"/>
                  <a:pt x="92" y="40"/>
                  <a:pt x="81" y="56"/>
                </a:cubicBezTo>
                <a:lnTo>
                  <a:pt x="63" y="80"/>
                </a:lnTo>
                <a:cubicBezTo>
                  <a:pt x="58" y="87"/>
                  <a:pt x="50" y="92"/>
                  <a:pt x="41" y="94"/>
                </a:cubicBezTo>
                <a:cubicBezTo>
                  <a:pt x="39" y="94"/>
                  <a:pt x="37" y="94"/>
                  <a:pt x="35" y="9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6" name="Freeform 555">
            <a:extLst>
              <a:ext uri="{FF2B5EF4-FFF2-40B4-BE49-F238E27FC236}">
                <a16:creationId xmlns:a16="http://schemas.microsoft.com/office/drawing/2014/main" id="{5D824D63-9B7A-3967-9ACE-906CAEF34ACB}"/>
              </a:ext>
            </a:extLst>
          </xdr:cNvPr>
          <xdr:cNvSpPr>
            <a:spLocks noEditPoints="1"/>
          </xdr:cNvSpPr>
        </xdr:nvSpPr>
        <xdr:spPr bwMode="auto">
          <a:xfrm>
            <a:off x="544512" y="950914"/>
            <a:ext cx="49213" cy="50800"/>
          </a:xfrm>
          <a:custGeom>
            <a:avLst/>
            <a:gdLst>
              <a:gd name="T0" fmla="*/ 31 w 82"/>
              <a:gd name="T1" fmla="*/ 25 h 84"/>
              <a:gd name="T2" fmla="*/ 21 w 82"/>
              <a:gd name="T3" fmla="*/ 39 h 84"/>
              <a:gd name="T4" fmla="*/ 18 w 82"/>
              <a:gd name="T5" fmla="*/ 52 h 84"/>
              <a:gd name="T6" fmla="*/ 26 w 82"/>
              <a:gd name="T7" fmla="*/ 64 h 84"/>
              <a:gd name="T8" fmla="*/ 39 w 82"/>
              <a:gd name="T9" fmla="*/ 67 h 84"/>
              <a:gd name="T10" fmla="*/ 51 w 82"/>
              <a:gd name="T11" fmla="*/ 60 h 84"/>
              <a:gd name="T12" fmla="*/ 60 w 82"/>
              <a:gd name="T13" fmla="*/ 46 h 84"/>
              <a:gd name="T14" fmla="*/ 64 w 82"/>
              <a:gd name="T15" fmla="*/ 33 h 84"/>
              <a:gd name="T16" fmla="*/ 56 w 82"/>
              <a:gd name="T17" fmla="*/ 21 h 84"/>
              <a:gd name="T18" fmla="*/ 43 w 82"/>
              <a:gd name="T19" fmla="*/ 18 h 84"/>
              <a:gd name="T20" fmla="*/ 31 w 82"/>
              <a:gd name="T21" fmla="*/ 25 h 84"/>
              <a:gd name="T22" fmla="*/ 36 w 82"/>
              <a:gd name="T23" fmla="*/ 84 h 84"/>
              <a:gd name="T24" fmla="*/ 16 w 82"/>
              <a:gd name="T25" fmla="*/ 77 h 84"/>
              <a:gd name="T26" fmla="*/ 2 w 82"/>
              <a:gd name="T27" fmla="*/ 55 h 84"/>
              <a:gd name="T28" fmla="*/ 8 w 82"/>
              <a:gd name="T29" fmla="*/ 29 h 84"/>
              <a:gd name="T30" fmla="*/ 18 w 82"/>
              <a:gd name="T31" fmla="*/ 16 h 84"/>
              <a:gd name="T32" fmla="*/ 40 w 82"/>
              <a:gd name="T33" fmla="*/ 2 h 84"/>
              <a:gd name="T34" fmla="*/ 66 w 82"/>
              <a:gd name="T35" fmla="*/ 8 h 84"/>
              <a:gd name="T36" fmla="*/ 80 w 82"/>
              <a:gd name="T37" fmla="*/ 30 h 84"/>
              <a:gd name="T38" fmla="*/ 74 w 82"/>
              <a:gd name="T39" fmla="*/ 56 h 84"/>
              <a:gd name="T40" fmla="*/ 64 w 82"/>
              <a:gd name="T41" fmla="*/ 70 h 84"/>
              <a:gd name="T42" fmla="*/ 42 w 82"/>
              <a:gd name="T43" fmla="*/ 84 h 84"/>
              <a:gd name="T44" fmla="*/ 36 w 82"/>
              <a:gd name="T45"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2" h="84">
                <a:moveTo>
                  <a:pt x="31" y="25"/>
                </a:moveTo>
                <a:lnTo>
                  <a:pt x="21" y="39"/>
                </a:lnTo>
                <a:cubicBezTo>
                  <a:pt x="19" y="43"/>
                  <a:pt x="18" y="47"/>
                  <a:pt x="18" y="52"/>
                </a:cubicBezTo>
                <a:cubicBezTo>
                  <a:pt x="19" y="57"/>
                  <a:pt x="22" y="61"/>
                  <a:pt x="26" y="64"/>
                </a:cubicBezTo>
                <a:cubicBezTo>
                  <a:pt x="30" y="67"/>
                  <a:pt x="34" y="68"/>
                  <a:pt x="39" y="67"/>
                </a:cubicBezTo>
                <a:cubicBezTo>
                  <a:pt x="44" y="66"/>
                  <a:pt x="48" y="64"/>
                  <a:pt x="51" y="60"/>
                </a:cubicBezTo>
                <a:lnTo>
                  <a:pt x="60" y="46"/>
                </a:lnTo>
                <a:cubicBezTo>
                  <a:pt x="63" y="42"/>
                  <a:pt x="64" y="38"/>
                  <a:pt x="64" y="33"/>
                </a:cubicBezTo>
                <a:cubicBezTo>
                  <a:pt x="63" y="28"/>
                  <a:pt x="60" y="24"/>
                  <a:pt x="56" y="21"/>
                </a:cubicBezTo>
                <a:cubicBezTo>
                  <a:pt x="52" y="18"/>
                  <a:pt x="48" y="17"/>
                  <a:pt x="43" y="18"/>
                </a:cubicBezTo>
                <a:cubicBezTo>
                  <a:pt x="38" y="19"/>
                  <a:pt x="34" y="21"/>
                  <a:pt x="31" y="25"/>
                </a:cubicBezTo>
                <a:close/>
                <a:moveTo>
                  <a:pt x="36" y="84"/>
                </a:moveTo>
                <a:cubicBezTo>
                  <a:pt x="29" y="84"/>
                  <a:pt x="22" y="82"/>
                  <a:pt x="16" y="77"/>
                </a:cubicBezTo>
                <a:cubicBezTo>
                  <a:pt x="8" y="72"/>
                  <a:pt x="3" y="64"/>
                  <a:pt x="2" y="55"/>
                </a:cubicBezTo>
                <a:cubicBezTo>
                  <a:pt x="0" y="46"/>
                  <a:pt x="3" y="37"/>
                  <a:pt x="8" y="29"/>
                </a:cubicBezTo>
                <a:lnTo>
                  <a:pt x="18" y="16"/>
                </a:lnTo>
                <a:cubicBezTo>
                  <a:pt x="23" y="8"/>
                  <a:pt x="31" y="3"/>
                  <a:pt x="40" y="2"/>
                </a:cubicBezTo>
                <a:cubicBezTo>
                  <a:pt x="49" y="0"/>
                  <a:pt x="59" y="2"/>
                  <a:pt x="66" y="8"/>
                </a:cubicBezTo>
                <a:cubicBezTo>
                  <a:pt x="74" y="13"/>
                  <a:pt x="79" y="21"/>
                  <a:pt x="80" y="30"/>
                </a:cubicBezTo>
                <a:cubicBezTo>
                  <a:pt x="82" y="39"/>
                  <a:pt x="79" y="48"/>
                  <a:pt x="74" y="56"/>
                </a:cubicBezTo>
                <a:lnTo>
                  <a:pt x="64" y="70"/>
                </a:lnTo>
                <a:cubicBezTo>
                  <a:pt x="59" y="77"/>
                  <a:pt x="51" y="82"/>
                  <a:pt x="42" y="84"/>
                </a:cubicBezTo>
                <a:cubicBezTo>
                  <a:pt x="40" y="84"/>
                  <a:pt x="38" y="84"/>
                  <a:pt x="36" y="8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7" name="Freeform 556">
            <a:extLst>
              <a:ext uri="{FF2B5EF4-FFF2-40B4-BE49-F238E27FC236}">
                <a16:creationId xmlns:a16="http://schemas.microsoft.com/office/drawing/2014/main" id="{61A67CEA-3C6B-374F-5393-97C6516FD744}"/>
              </a:ext>
            </a:extLst>
          </xdr:cNvPr>
          <xdr:cNvSpPr>
            <a:spLocks noEditPoints="1"/>
          </xdr:cNvSpPr>
        </xdr:nvSpPr>
        <xdr:spPr bwMode="auto">
          <a:xfrm>
            <a:off x="466725" y="898526"/>
            <a:ext cx="46038" cy="47625"/>
          </a:xfrm>
          <a:custGeom>
            <a:avLst/>
            <a:gdLst>
              <a:gd name="T0" fmla="*/ 41 w 77"/>
              <a:gd name="T1" fmla="*/ 18 h 78"/>
              <a:gd name="T2" fmla="*/ 38 w 77"/>
              <a:gd name="T3" fmla="*/ 18 h 78"/>
              <a:gd name="T4" fmla="*/ 26 w 77"/>
              <a:gd name="T5" fmla="*/ 25 h 78"/>
              <a:gd name="T6" fmla="*/ 26 w 77"/>
              <a:gd name="T7" fmla="*/ 25 h 78"/>
              <a:gd name="T8" fmla="*/ 21 w 77"/>
              <a:gd name="T9" fmla="*/ 33 h 78"/>
              <a:gd name="T10" fmla="*/ 18 w 77"/>
              <a:gd name="T11" fmla="*/ 46 h 78"/>
              <a:gd name="T12" fmla="*/ 25 w 77"/>
              <a:gd name="T13" fmla="*/ 58 h 78"/>
              <a:gd name="T14" fmla="*/ 39 w 77"/>
              <a:gd name="T15" fmla="*/ 61 h 78"/>
              <a:gd name="T16" fmla="*/ 50 w 77"/>
              <a:gd name="T17" fmla="*/ 54 h 78"/>
              <a:gd name="T18" fmla="*/ 56 w 77"/>
              <a:gd name="T19" fmla="*/ 46 h 78"/>
              <a:gd name="T20" fmla="*/ 59 w 77"/>
              <a:gd name="T21" fmla="*/ 33 h 78"/>
              <a:gd name="T22" fmla="*/ 51 w 77"/>
              <a:gd name="T23" fmla="*/ 21 h 78"/>
              <a:gd name="T24" fmla="*/ 41 w 77"/>
              <a:gd name="T25" fmla="*/ 18 h 78"/>
              <a:gd name="T26" fmla="*/ 36 w 77"/>
              <a:gd name="T27" fmla="*/ 78 h 78"/>
              <a:gd name="T28" fmla="*/ 15 w 77"/>
              <a:gd name="T29" fmla="*/ 71 h 78"/>
              <a:gd name="T30" fmla="*/ 1 w 77"/>
              <a:gd name="T31" fmla="*/ 49 h 78"/>
              <a:gd name="T32" fmla="*/ 7 w 77"/>
              <a:gd name="T33" fmla="*/ 23 h 78"/>
              <a:gd name="T34" fmla="*/ 13 w 77"/>
              <a:gd name="T35" fmla="*/ 15 h 78"/>
              <a:gd name="T36" fmla="*/ 35 w 77"/>
              <a:gd name="T37" fmla="*/ 1 h 78"/>
              <a:gd name="T38" fmla="*/ 61 w 77"/>
              <a:gd name="T39" fmla="*/ 7 h 78"/>
              <a:gd name="T40" fmla="*/ 75 w 77"/>
              <a:gd name="T41" fmla="*/ 30 h 78"/>
              <a:gd name="T42" fmla="*/ 69 w 77"/>
              <a:gd name="T43" fmla="*/ 56 h 78"/>
              <a:gd name="T44" fmla="*/ 64 w 77"/>
              <a:gd name="T45" fmla="*/ 63 h 78"/>
              <a:gd name="T46" fmla="*/ 41 w 77"/>
              <a:gd name="T47" fmla="*/ 77 h 78"/>
              <a:gd name="T48" fmla="*/ 36 w 77"/>
              <a:gd name="T49" fmla="*/ 78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7" h="78">
                <a:moveTo>
                  <a:pt x="41" y="18"/>
                </a:moveTo>
                <a:cubicBezTo>
                  <a:pt x="40" y="18"/>
                  <a:pt x="39" y="18"/>
                  <a:pt x="38" y="18"/>
                </a:cubicBezTo>
                <a:cubicBezTo>
                  <a:pt x="33" y="19"/>
                  <a:pt x="29" y="21"/>
                  <a:pt x="26" y="25"/>
                </a:cubicBezTo>
                <a:lnTo>
                  <a:pt x="26" y="25"/>
                </a:lnTo>
                <a:lnTo>
                  <a:pt x="21" y="33"/>
                </a:lnTo>
                <a:cubicBezTo>
                  <a:pt x="18" y="36"/>
                  <a:pt x="17" y="41"/>
                  <a:pt x="18" y="46"/>
                </a:cubicBezTo>
                <a:cubicBezTo>
                  <a:pt x="19" y="51"/>
                  <a:pt x="21" y="55"/>
                  <a:pt x="25" y="58"/>
                </a:cubicBezTo>
                <a:cubicBezTo>
                  <a:pt x="29" y="60"/>
                  <a:pt x="34" y="62"/>
                  <a:pt x="39" y="61"/>
                </a:cubicBezTo>
                <a:cubicBezTo>
                  <a:pt x="43" y="60"/>
                  <a:pt x="47" y="57"/>
                  <a:pt x="50" y="54"/>
                </a:cubicBezTo>
                <a:lnTo>
                  <a:pt x="56" y="46"/>
                </a:lnTo>
                <a:cubicBezTo>
                  <a:pt x="58" y="42"/>
                  <a:pt x="60" y="37"/>
                  <a:pt x="59" y="33"/>
                </a:cubicBezTo>
                <a:cubicBezTo>
                  <a:pt x="58" y="28"/>
                  <a:pt x="55" y="24"/>
                  <a:pt x="51" y="21"/>
                </a:cubicBezTo>
                <a:cubicBezTo>
                  <a:pt x="48" y="19"/>
                  <a:pt x="45" y="18"/>
                  <a:pt x="41" y="18"/>
                </a:cubicBezTo>
                <a:close/>
                <a:moveTo>
                  <a:pt x="36" y="78"/>
                </a:moveTo>
                <a:cubicBezTo>
                  <a:pt x="28" y="78"/>
                  <a:pt x="21" y="75"/>
                  <a:pt x="15" y="71"/>
                </a:cubicBezTo>
                <a:cubicBezTo>
                  <a:pt x="8" y="66"/>
                  <a:pt x="3" y="58"/>
                  <a:pt x="1" y="49"/>
                </a:cubicBezTo>
                <a:cubicBezTo>
                  <a:pt x="0" y="39"/>
                  <a:pt x="2" y="30"/>
                  <a:pt x="7" y="23"/>
                </a:cubicBezTo>
                <a:lnTo>
                  <a:pt x="13" y="15"/>
                </a:lnTo>
                <a:cubicBezTo>
                  <a:pt x="18" y="8"/>
                  <a:pt x="26" y="3"/>
                  <a:pt x="35" y="1"/>
                </a:cubicBezTo>
                <a:cubicBezTo>
                  <a:pt x="45" y="0"/>
                  <a:pt x="54" y="2"/>
                  <a:pt x="61" y="7"/>
                </a:cubicBezTo>
                <a:cubicBezTo>
                  <a:pt x="69" y="13"/>
                  <a:pt x="74" y="21"/>
                  <a:pt x="75" y="30"/>
                </a:cubicBezTo>
                <a:cubicBezTo>
                  <a:pt x="77" y="39"/>
                  <a:pt x="75" y="48"/>
                  <a:pt x="69" y="56"/>
                </a:cubicBezTo>
                <a:lnTo>
                  <a:pt x="64" y="63"/>
                </a:lnTo>
                <a:cubicBezTo>
                  <a:pt x="58" y="71"/>
                  <a:pt x="50" y="76"/>
                  <a:pt x="41" y="77"/>
                </a:cubicBezTo>
                <a:cubicBezTo>
                  <a:pt x="39" y="78"/>
                  <a:pt x="37" y="78"/>
                  <a:pt x="36" y="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8" name="Freeform 557">
            <a:extLst>
              <a:ext uri="{FF2B5EF4-FFF2-40B4-BE49-F238E27FC236}">
                <a16:creationId xmlns:a16="http://schemas.microsoft.com/office/drawing/2014/main" id="{BE62BB39-DA73-C6B2-E2B7-37711001BE7E}"/>
              </a:ext>
            </a:extLst>
          </xdr:cNvPr>
          <xdr:cNvSpPr>
            <a:spLocks/>
          </xdr:cNvSpPr>
        </xdr:nvSpPr>
        <xdr:spPr bwMode="auto">
          <a:xfrm>
            <a:off x="623887" y="900114"/>
            <a:ext cx="85725" cy="66675"/>
          </a:xfrm>
          <a:custGeom>
            <a:avLst/>
            <a:gdLst>
              <a:gd name="T0" fmla="*/ 100 w 141"/>
              <a:gd name="T1" fmla="*/ 109 h 109"/>
              <a:gd name="T2" fmla="*/ 80 w 141"/>
              <a:gd name="T3" fmla="*/ 103 h 109"/>
              <a:gd name="T4" fmla="*/ 0 w 141"/>
              <a:gd name="T5" fmla="*/ 55 h 109"/>
              <a:gd name="T6" fmla="*/ 9 w 141"/>
              <a:gd name="T7" fmla="*/ 40 h 109"/>
              <a:gd name="T8" fmla="*/ 89 w 141"/>
              <a:gd name="T9" fmla="*/ 89 h 109"/>
              <a:gd name="T10" fmla="*/ 104 w 141"/>
              <a:gd name="T11" fmla="*/ 92 h 109"/>
              <a:gd name="T12" fmla="*/ 116 w 141"/>
              <a:gd name="T13" fmla="*/ 83 h 109"/>
              <a:gd name="T14" fmla="*/ 119 w 141"/>
              <a:gd name="T15" fmla="*/ 68 h 109"/>
              <a:gd name="T16" fmla="*/ 110 w 141"/>
              <a:gd name="T17" fmla="*/ 56 h 109"/>
              <a:gd name="T18" fmla="*/ 38 w 141"/>
              <a:gd name="T19" fmla="*/ 15 h 109"/>
              <a:gd name="T20" fmla="*/ 47 w 141"/>
              <a:gd name="T21" fmla="*/ 0 h 109"/>
              <a:gd name="T22" fmla="*/ 119 w 141"/>
              <a:gd name="T23" fmla="*/ 42 h 109"/>
              <a:gd name="T24" fmla="*/ 130 w 141"/>
              <a:gd name="T25" fmla="*/ 92 h 109"/>
              <a:gd name="T26" fmla="*/ 100 w 141"/>
              <a:gd name="T27" fmla="*/ 109 h 1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1" h="109">
                <a:moveTo>
                  <a:pt x="100" y="109"/>
                </a:moveTo>
                <a:cubicBezTo>
                  <a:pt x="93" y="109"/>
                  <a:pt x="86" y="107"/>
                  <a:pt x="80" y="103"/>
                </a:cubicBezTo>
                <a:lnTo>
                  <a:pt x="0" y="55"/>
                </a:lnTo>
                <a:lnTo>
                  <a:pt x="9" y="40"/>
                </a:lnTo>
                <a:lnTo>
                  <a:pt x="89" y="89"/>
                </a:lnTo>
                <a:cubicBezTo>
                  <a:pt x="93" y="92"/>
                  <a:pt x="99" y="93"/>
                  <a:pt x="104" y="92"/>
                </a:cubicBezTo>
                <a:cubicBezTo>
                  <a:pt x="109" y="91"/>
                  <a:pt x="113" y="87"/>
                  <a:pt x="116" y="83"/>
                </a:cubicBezTo>
                <a:cubicBezTo>
                  <a:pt x="119" y="79"/>
                  <a:pt x="120" y="73"/>
                  <a:pt x="119" y="68"/>
                </a:cubicBezTo>
                <a:cubicBezTo>
                  <a:pt x="118" y="63"/>
                  <a:pt x="115" y="59"/>
                  <a:pt x="110" y="56"/>
                </a:cubicBezTo>
                <a:lnTo>
                  <a:pt x="38" y="15"/>
                </a:lnTo>
                <a:lnTo>
                  <a:pt x="47" y="0"/>
                </a:lnTo>
                <a:lnTo>
                  <a:pt x="119" y="42"/>
                </a:lnTo>
                <a:cubicBezTo>
                  <a:pt x="136" y="53"/>
                  <a:pt x="141" y="75"/>
                  <a:pt x="130" y="92"/>
                </a:cubicBezTo>
                <a:cubicBezTo>
                  <a:pt x="123" y="103"/>
                  <a:pt x="112" y="109"/>
                  <a:pt x="100" y="10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9" name="Freeform 558">
            <a:extLst>
              <a:ext uri="{FF2B5EF4-FFF2-40B4-BE49-F238E27FC236}">
                <a16:creationId xmlns:a16="http://schemas.microsoft.com/office/drawing/2014/main" id="{F110B5E1-A3C4-2754-0F31-C71FAA9A8B10}"/>
              </a:ext>
            </a:extLst>
          </xdr:cNvPr>
          <xdr:cNvSpPr>
            <a:spLocks/>
          </xdr:cNvSpPr>
        </xdr:nvSpPr>
        <xdr:spPr bwMode="auto">
          <a:xfrm>
            <a:off x="603250" y="923926"/>
            <a:ext cx="71438" cy="63500"/>
          </a:xfrm>
          <a:custGeom>
            <a:avLst/>
            <a:gdLst>
              <a:gd name="T0" fmla="*/ 79 w 117"/>
              <a:gd name="T1" fmla="*/ 103 h 103"/>
              <a:gd name="T2" fmla="*/ 60 w 117"/>
              <a:gd name="T3" fmla="*/ 98 h 103"/>
              <a:gd name="T4" fmla="*/ 0 w 117"/>
              <a:gd name="T5" fmla="*/ 60 h 103"/>
              <a:gd name="T6" fmla="*/ 9 w 117"/>
              <a:gd name="T7" fmla="*/ 46 h 103"/>
              <a:gd name="T8" fmla="*/ 69 w 117"/>
              <a:gd name="T9" fmla="*/ 84 h 103"/>
              <a:gd name="T10" fmla="*/ 84 w 117"/>
              <a:gd name="T11" fmla="*/ 86 h 103"/>
              <a:gd name="T12" fmla="*/ 96 w 117"/>
              <a:gd name="T13" fmla="*/ 78 h 103"/>
              <a:gd name="T14" fmla="*/ 99 w 117"/>
              <a:gd name="T15" fmla="*/ 62 h 103"/>
              <a:gd name="T16" fmla="*/ 90 w 117"/>
              <a:gd name="T17" fmla="*/ 50 h 103"/>
              <a:gd name="T18" fmla="*/ 32 w 117"/>
              <a:gd name="T19" fmla="*/ 15 h 103"/>
              <a:gd name="T20" fmla="*/ 41 w 117"/>
              <a:gd name="T21" fmla="*/ 0 h 103"/>
              <a:gd name="T22" fmla="*/ 99 w 117"/>
              <a:gd name="T23" fmla="*/ 36 h 103"/>
              <a:gd name="T24" fmla="*/ 115 w 117"/>
              <a:gd name="T25" fmla="*/ 59 h 103"/>
              <a:gd name="T26" fmla="*/ 110 w 117"/>
              <a:gd name="T27" fmla="*/ 87 h 103"/>
              <a:gd name="T28" fmla="*/ 79 w 117"/>
              <a:gd name="T29" fmla="*/ 103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7" h="103">
                <a:moveTo>
                  <a:pt x="79" y="103"/>
                </a:moveTo>
                <a:cubicBezTo>
                  <a:pt x="73" y="103"/>
                  <a:pt x="66" y="102"/>
                  <a:pt x="60" y="98"/>
                </a:cubicBezTo>
                <a:lnTo>
                  <a:pt x="0" y="60"/>
                </a:lnTo>
                <a:lnTo>
                  <a:pt x="9" y="46"/>
                </a:lnTo>
                <a:lnTo>
                  <a:pt x="69" y="84"/>
                </a:lnTo>
                <a:cubicBezTo>
                  <a:pt x="73" y="87"/>
                  <a:pt x="79" y="87"/>
                  <a:pt x="84" y="86"/>
                </a:cubicBezTo>
                <a:cubicBezTo>
                  <a:pt x="89" y="85"/>
                  <a:pt x="93" y="82"/>
                  <a:pt x="96" y="78"/>
                </a:cubicBezTo>
                <a:cubicBezTo>
                  <a:pt x="99" y="73"/>
                  <a:pt x="100" y="68"/>
                  <a:pt x="99" y="62"/>
                </a:cubicBezTo>
                <a:cubicBezTo>
                  <a:pt x="98" y="57"/>
                  <a:pt x="95" y="53"/>
                  <a:pt x="90" y="50"/>
                </a:cubicBezTo>
                <a:lnTo>
                  <a:pt x="32" y="15"/>
                </a:lnTo>
                <a:lnTo>
                  <a:pt x="41" y="0"/>
                </a:lnTo>
                <a:lnTo>
                  <a:pt x="99" y="36"/>
                </a:lnTo>
                <a:cubicBezTo>
                  <a:pt x="108" y="41"/>
                  <a:pt x="113" y="49"/>
                  <a:pt x="115" y="59"/>
                </a:cubicBezTo>
                <a:cubicBezTo>
                  <a:pt x="117" y="69"/>
                  <a:pt x="115" y="78"/>
                  <a:pt x="110" y="87"/>
                </a:cubicBezTo>
                <a:cubicBezTo>
                  <a:pt x="103" y="98"/>
                  <a:pt x="91" y="103"/>
                  <a:pt x="79" y="1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0" name="Freeform 559">
            <a:extLst>
              <a:ext uri="{FF2B5EF4-FFF2-40B4-BE49-F238E27FC236}">
                <a16:creationId xmlns:a16="http://schemas.microsoft.com/office/drawing/2014/main" id="{E4E2C791-C086-2677-56F0-E52F44ED7083}"/>
              </a:ext>
            </a:extLst>
          </xdr:cNvPr>
          <xdr:cNvSpPr>
            <a:spLocks/>
          </xdr:cNvSpPr>
        </xdr:nvSpPr>
        <xdr:spPr bwMode="auto">
          <a:xfrm>
            <a:off x="582612" y="952501"/>
            <a:ext cx="53975" cy="50800"/>
          </a:xfrm>
          <a:custGeom>
            <a:avLst/>
            <a:gdLst>
              <a:gd name="T0" fmla="*/ 51 w 88"/>
              <a:gd name="T1" fmla="*/ 84 h 84"/>
              <a:gd name="T2" fmla="*/ 31 w 88"/>
              <a:gd name="T3" fmla="*/ 78 h 84"/>
              <a:gd name="T4" fmla="*/ 0 w 88"/>
              <a:gd name="T5" fmla="*/ 56 h 84"/>
              <a:gd name="T6" fmla="*/ 9 w 88"/>
              <a:gd name="T7" fmla="*/ 42 h 84"/>
              <a:gd name="T8" fmla="*/ 41 w 88"/>
              <a:gd name="T9" fmla="*/ 64 h 84"/>
              <a:gd name="T10" fmla="*/ 55 w 88"/>
              <a:gd name="T11" fmla="*/ 67 h 84"/>
              <a:gd name="T12" fmla="*/ 68 w 88"/>
              <a:gd name="T13" fmla="*/ 58 h 84"/>
              <a:gd name="T14" fmla="*/ 70 w 88"/>
              <a:gd name="T15" fmla="*/ 43 h 84"/>
              <a:gd name="T16" fmla="*/ 61 w 88"/>
              <a:gd name="T17" fmla="*/ 31 h 84"/>
              <a:gd name="T18" fmla="*/ 35 w 88"/>
              <a:gd name="T19" fmla="*/ 14 h 84"/>
              <a:gd name="T20" fmla="*/ 44 w 88"/>
              <a:gd name="T21" fmla="*/ 0 h 84"/>
              <a:gd name="T22" fmla="*/ 70 w 88"/>
              <a:gd name="T23" fmla="*/ 17 h 84"/>
              <a:gd name="T24" fmla="*/ 86 w 88"/>
              <a:gd name="T25" fmla="*/ 40 h 84"/>
              <a:gd name="T26" fmla="*/ 82 w 88"/>
              <a:gd name="T27" fmla="*/ 67 h 84"/>
              <a:gd name="T28" fmla="*/ 59 w 88"/>
              <a:gd name="T29" fmla="*/ 83 h 84"/>
              <a:gd name="T30" fmla="*/ 51 w 88"/>
              <a:gd name="T31"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88" h="84">
                <a:moveTo>
                  <a:pt x="51" y="84"/>
                </a:moveTo>
                <a:cubicBezTo>
                  <a:pt x="44" y="84"/>
                  <a:pt x="37" y="82"/>
                  <a:pt x="31" y="78"/>
                </a:cubicBezTo>
                <a:lnTo>
                  <a:pt x="0" y="56"/>
                </a:lnTo>
                <a:lnTo>
                  <a:pt x="9" y="42"/>
                </a:lnTo>
                <a:lnTo>
                  <a:pt x="41" y="64"/>
                </a:lnTo>
                <a:cubicBezTo>
                  <a:pt x="45" y="67"/>
                  <a:pt x="50" y="68"/>
                  <a:pt x="55" y="67"/>
                </a:cubicBezTo>
                <a:cubicBezTo>
                  <a:pt x="60" y="66"/>
                  <a:pt x="65" y="62"/>
                  <a:pt x="68" y="58"/>
                </a:cubicBezTo>
                <a:cubicBezTo>
                  <a:pt x="70" y="54"/>
                  <a:pt x="71" y="48"/>
                  <a:pt x="70" y="43"/>
                </a:cubicBezTo>
                <a:cubicBezTo>
                  <a:pt x="69" y="38"/>
                  <a:pt x="66" y="34"/>
                  <a:pt x="61" y="31"/>
                </a:cubicBezTo>
                <a:lnTo>
                  <a:pt x="35" y="14"/>
                </a:lnTo>
                <a:lnTo>
                  <a:pt x="44" y="0"/>
                </a:lnTo>
                <a:lnTo>
                  <a:pt x="70" y="17"/>
                </a:lnTo>
                <a:cubicBezTo>
                  <a:pt x="79" y="22"/>
                  <a:pt x="84" y="30"/>
                  <a:pt x="86" y="40"/>
                </a:cubicBezTo>
                <a:cubicBezTo>
                  <a:pt x="88" y="49"/>
                  <a:pt x="87" y="59"/>
                  <a:pt x="82" y="67"/>
                </a:cubicBezTo>
                <a:cubicBezTo>
                  <a:pt x="76" y="75"/>
                  <a:pt x="68" y="81"/>
                  <a:pt x="59" y="83"/>
                </a:cubicBezTo>
                <a:cubicBezTo>
                  <a:pt x="56" y="84"/>
                  <a:pt x="54" y="84"/>
                  <a:pt x="51" y="8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1" name="Freeform 560">
            <a:extLst>
              <a:ext uri="{FF2B5EF4-FFF2-40B4-BE49-F238E27FC236}">
                <a16:creationId xmlns:a16="http://schemas.microsoft.com/office/drawing/2014/main" id="{E4CDEFFD-2781-338B-088C-8DDF1C41825E}"/>
              </a:ext>
            </a:extLst>
          </xdr:cNvPr>
          <xdr:cNvSpPr>
            <a:spLocks/>
          </xdr:cNvSpPr>
        </xdr:nvSpPr>
        <xdr:spPr bwMode="auto">
          <a:xfrm>
            <a:off x="636587" y="857251"/>
            <a:ext cx="104775" cy="88900"/>
          </a:xfrm>
          <a:custGeom>
            <a:avLst/>
            <a:gdLst>
              <a:gd name="T0" fmla="*/ 129 w 171"/>
              <a:gd name="T1" fmla="*/ 146 h 146"/>
              <a:gd name="T2" fmla="*/ 110 w 171"/>
              <a:gd name="T3" fmla="*/ 140 h 146"/>
              <a:gd name="T4" fmla="*/ 36 w 171"/>
              <a:gd name="T5" fmla="*/ 98 h 146"/>
              <a:gd name="T6" fmla="*/ 45 w 171"/>
              <a:gd name="T7" fmla="*/ 83 h 146"/>
              <a:gd name="T8" fmla="*/ 118 w 171"/>
              <a:gd name="T9" fmla="*/ 126 h 146"/>
              <a:gd name="T10" fmla="*/ 146 w 171"/>
              <a:gd name="T11" fmla="*/ 120 h 146"/>
              <a:gd name="T12" fmla="*/ 140 w 171"/>
              <a:gd name="T13" fmla="*/ 93 h 146"/>
              <a:gd name="T14" fmla="*/ 0 w 171"/>
              <a:gd name="T15" fmla="*/ 14 h 146"/>
              <a:gd name="T16" fmla="*/ 9 w 171"/>
              <a:gd name="T17" fmla="*/ 0 h 146"/>
              <a:gd name="T18" fmla="*/ 148 w 171"/>
              <a:gd name="T19" fmla="*/ 78 h 146"/>
              <a:gd name="T20" fmla="*/ 160 w 171"/>
              <a:gd name="T21" fmla="*/ 129 h 146"/>
              <a:gd name="T22" fmla="*/ 129 w 171"/>
              <a:gd name="T23" fmla="*/ 146 h 1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1" h="146">
                <a:moveTo>
                  <a:pt x="129" y="146"/>
                </a:moveTo>
                <a:cubicBezTo>
                  <a:pt x="122" y="146"/>
                  <a:pt x="116" y="144"/>
                  <a:pt x="110" y="140"/>
                </a:cubicBezTo>
                <a:lnTo>
                  <a:pt x="36" y="98"/>
                </a:lnTo>
                <a:lnTo>
                  <a:pt x="45" y="83"/>
                </a:lnTo>
                <a:lnTo>
                  <a:pt x="118" y="126"/>
                </a:lnTo>
                <a:cubicBezTo>
                  <a:pt x="128" y="132"/>
                  <a:pt x="140" y="129"/>
                  <a:pt x="146" y="120"/>
                </a:cubicBezTo>
                <a:cubicBezTo>
                  <a:pt x="152" y="111"/>
                  <a:pt x="149" y="99"/>
                  <a:pt x="140" y="93"/>
                </a:cubicBezTo>
                <a:lnTo>
                  <a:pt x="0" y="14"/>
                </a:lnTo>
                <a:lnTo>
                  <a:pt x="9" y="0"/>
                </a:lnTo>
                <a:lnTo>
                  <a:pt x="148" y="78"/>
                </a:lnTo>
                <a:cubicBezTo>
                  <a:pt x="166" y="89"/>
                  <a:pt x="171" y="112"/>
                  <a:pt x="160" y="129"/>
                </a:cubicBezTo>
                <a:cubicBezTo>
                  <a:pt x="153" y="140"/>
                  <a:pt x="141" y="146"/>
                  <a:pt x="129" y="14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2" name="Freeform 561">
            <a:extLst>
              <a:ext uri="{FF2B5EF4-FFF2-40B4-BE49-F238E27FC236}">
                <a16:creationId xmlns:a16="http://schemas.microsoft.com/office/drawing/2014/main" id="{DAF593C3-7EFC-EBB5-FC45-E0BEA85B8F9A}"/>
              </a:ext>
            </a:extLst>
          </xdr:cNvPr>
          <xdr:cNvSpPr>
            <a:spLocks/>
          </xdr:cNvSpPr>
        </xdr:nvSpPr>
        <xdr:spPr bwMode="auto">
          <a:xfrm>
            <a:off x="390525" y="744539"/>
            <a:ext cx="104775" cy="144463"/>
          </a:xfrm>
          <a:custGeom>
            <a:avLst/>
            <a:gdLst>
              <a:gd name="T0" fmla="*/ 29 w 66"/>
              <a:gd name="T1" fmla="*/ 91 h 91"/>
              <a:gd name="T2" fmla="*/ 0 w 66"/>
              <a:gd name="T3" fmla="*/ 76 h 91"/>
              <a:gd name="T4" fmla="*/ 2 w 66"/>
              <a:gd name="T5" fmla="*/ 71 h 91"/>
              <a:gd name="T6" fmla="*/ 26 w 66"/>
              <a:gd name="T7" fmla="*/ 82 h 91"/>
              <a:gd name="T8" fmla="*/ 58 w 66"/>
              <a:gd name="T9" fmla="*/ 17 h 91"/>
              <a:gd name="T10" fmla="*/ 34 w 66"/>
              <a:gd name="T11" fmla="*/ 5 h 91"/>
              <a:gd name="T12" fmla="*/ 37 w 66"/>
              <a:gd name="T13" fmla="*/ 0 h 91"/>
              <a:gd name="T14" fmla="*/ 66 w 66"/>
              <a:gd name="T15" fmla="*/ 14 h 91"/>
              <a:gd name="T16" fmla="*/ 29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29" y="91"/>
                </a:moveTo>
                <a:lnTo>
                  <a:pt x="0" y="76"/>
                </a:lnTo>
                <a:lnTo>
                  <a:pt x="2" y="71"/>
                </a:lnTo>
                <a:lnTo>
                  <a:pt x="26" y="82"/>
                </a:lnTo>
                <a:lnTo>
                  <a:pt x="58" y="17"/>
                </a:lnTo>
                <a:lnTo>
                  <a:pt x="34" y="5"/>
                </a:lnTo>
                <a:lnTo>
                  <a:pt x="37" y="0"/>
                </a:lnTo>
                <a:lnTo>
                  <a:pt x="66" y="14"/>
                </a:lnTo>
                <a:lnTo>
                  <a:pt x="29"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3" name="Freeform 562">
            <a:extLst>
              <a:ext uri="{FF2B5EF4-FFF2-40B4-BE49-F238E27FC236}">
                <a16:creationId xmlns:a16="http://schemas.microsoft.com/office/drawing/2014/main" id="{E3CBCF2C-A0FE-96FC-1C82-2193BD8B2F22}"/>
              </a:ext>
            </a:extLst>
          </xdr:cNvPr>
          <xdr:cNvSpPr>
            <a:spLocks/>
          </xdr:cNvSpPr>
        </xdr:nvSpPr>
        <xdr:spPr bwMode="auto">
          <a:xfrm>
            <a:off x="701675" y="746126"/>
            <a:ext cx="104775" cy="144463"/>
          </a:xfrm>
          <a:custGeom>
            <a:avLst/>
            <a:gdLst>
              <a:gd name="T0" fmla="*/ 37 w 66"/>
              <a:gd name="T1" fmla="*/ 91 h 91"/>
              <a:gd name="T2" fmla="*/ 0 w 66"/>
              <a:gd name="T3" fmla="*/ 14 h 91"/>
              <a:gd name="T4" fmla="*/ 29 w 66"/>
              <a:gd name="T5" fmla="*/ 0 h 91"/>
              <a:gd name="T6" fmla="*/ 32 w 66"/>
              <a:gd name="T7" fmla="*/ 6 h 91"/>
              <a:gd name="T8" fmla="*/ 9 w 66"/>
              <a:gd name="T9" fmla="*/ 17 h 91"/>
              <a:gd name="T10" fmla="*/ 40 w 66"/>
              <a:gd name="T11" fmla="*/ 82 h 91"/>
              <a:gd name="T12" fmla="*/ 64 w 66"/>
              <a:gd name="T13" fmla="*/ 70 h 91"/>
              <a:gd name="T14" fmla="*/ 66 w 66"/>
              <a:gd name="T15" fmla="*/ 76 h 91"/>
              <a:gd name="T16" fmla="*/ 37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37" y="91"/>
                </a:moveTo>
                <a:lnTo>
                  <a:pt x="0" y="14"/>
                </a:lnTo>
                <a:lnTo>
                  <a:pt x="29" y="0"/>
                </a:lnTo>
                <a:lnTo>
                  <a:pt x="32" y="6"/>
                </a:lnTo>
                <a:lnTo>
                  <a:pt x="9" y="17"/>
                </a:lnTo>
                <a:lnTo>
                  <a:pt x="40" y="82"/>
                </a:lnTo>
                <a:lnTo>
                  <a:pt x="64" y="70"/>
                </a:lnTo>
                <a:lnTo>
                  <a:pt x="66" y="76"/>
                </a:lnTo>
                <a:lnTo>
                  <a:pt x="37"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153459</xdr:colOff>
      <xdr:row>57</xdr:row>
      <xdr:rowOff>82550</xdr:rowOff>
    </xdr:from>
    <xdr:ext cx="745148" cy="542926"/>
    <xdr:grpSp>
      <xdr:nvGrpSpPr>
        <xdr:cNvPr id="950" name="Investment5" descr="{&quot;Key&quot;:&quot;POWER_USER_SHAPE_ICON&quot;,&quot;Value&quot;:&quot;POWER_USER_SHAPE_ICON_STYLE_1&quot;}">
          <a:extLst>
            <a:ext uri="{FF2B5EF4-FFF2-40B4-BE49-F238E27FC236}">
              <a16:creationId xmlns:a16="http://schemas.microsoft.com/office/drawing/2014/main" id="{E221AA40-ED31-D74C-AA9D-7202230B8751}"/>
            </a:ext>
          </a:extLst>
        </xdr:cNvPr>
        <xdr:cNvGrpSpPr>
          <a:grpSpLocks noChangeAspect="1"/>
        </xdr:cNvGrpSpPr>
      </xdr:nvGrpSpPr>
      <xdr:grpSpPr>
        <a:xfrm>
          <a:off x="2629959" y="16249650"/>
          <a:ext cx="745148" cy="542926"/>
          <a:chOff x="1476375" y="323542"/>
          <a:chExt cx="554372" cy="403923"/>
        </a:xfrm>
      </xdr:grpSpPr>
      <xdr:sp macro="" textlink="">
        <xdr:nvSpPr>
          <xdr:cNvPr id="951" name="Freeform 75">
            <a:extLst>
              <a:ext uri="{FF2B5EF4-FFF2-40B4-BE49-F238E27FC236}">
                <a16:creationId xmlns:a16="http://schemas.microsoft.com/office/drawing/2014/main" id="{E848AE67-4C26-C5AA-CE48-8A39E5BE04A7}"/>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2" name="Freeform 76">
            <a:extLst>
              <a:ext uri="{FF2B5EF4-FFF2-40B4-BE49-F238E27FC236}">
                <a16:creationId xmlns:a16="http://schemas.microsoft.com/office/drawing/2014/main" id="{6D041D27-DD33-D6EF-9E6C-70B457C71C82}"/>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3" name="Freeform 77">
            <a:extLst>
              <a:ext uri="{FF2B5EF4-FFF2-40B4-BE49-F238E27FC236}">
                <a16:creationId xmlns:a16="http://schemas.microsoft.com/office/drawing/2014/main" id="{6C072C57-352B-1EDE-BE85-F8FE9087C496}"/>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4" name="Freeform 903">
            <a:extLst>
              <a:ext uri="{FF2B5EF4-FFF2-40B4-BE49-F238E27FC236}">
                <a16:creationId xmlns:a16="http://schemas.microsoft.com/office/drawing/2014/main" id="{09480F6E-2ACE-6E1A-CD19-721E294FE9D1}"/>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5" name="Freeform 904">
            <a:extLst>
              <a:ext uri="{FF2B5EF4-FFF2-40B4-BE49-F238E27FC236}">
                <a16:creationId xmlns:a16="http://schemas.microsoft.com/office/drawing/2014/main" id="{D9A6EB3C-2E61-5B90-B014-964CBDE53CB0}"/>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6" name="Freeform 905">
            <a:extLst>
              <a:ext uri="{FF2B5EF4-FFF2-40B4-BE49-F238E27FC236}">
                <a16:creationId xmlns:a16="http://schemas.microsoft.com/office/drawing/2014/main" id="{C52F69AA-7ECD-D62F-2394-CBC02E28F8C7}"/>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7" name="Freeform 906">
            <a:extLst>
              <a:ext uri="{FF2B5EF4-FFF2-40B4-BE49-F238E27FC236}">
                <a16:creationId xmlns:a16="http://schemas.microsoft.com/office/drawing/2014/main" id="{96D80067-549A-086E-EA45-B5736AE0CF55}"/>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8" name="Freeform 907">
            <a:extLst>
              <a:ext uri="{FF2B5EF4-FFF2-40B4-BE49-F238E27FC236}">
                <a16:creationId xmlns:a16="http://schemas.microsoft.com/office/drawing/2014/main" id="{B9564A5B-E32B-9823-81FA-9FD413B54D9B}"/>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59" name="Freeform 908">
            <a:extLst>
              <a:ext uri="{FF2B5EF4-FFF2-40B4-BE49-F238E27FC236}">
                <a16:creationId xmlns:a16="http://schemas.microsoft.com/office/drawing/2014/main" id="{09A12C8D-008D-7A30-90E7-52F2C2E25F9A}"/>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2" name="Freeform 909">
            <a:extLst>
              <a:ext uri="{FF2B5EF4-FFF2-40B4-BE49-F238E27FC236}">
                <a16:creationId xmlns:a16="http://schemas.microsoft.com/office/drawing/2014/main" id="{E34DF48A-380E-1F2C-C472-FBBFEC60E6A8}"/>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3" name="Freeform 910">
            <a:extLst>
              <a:ext uri="{FF2B5EF4-FFF2-40B4-BE49-F238E27FC236}">
                <a16:creationId xmlns:a16="http://schemas.microsoft.com/office/drawing/2014/main" id="{23AC6EFD-5BF2-321C-4615-B8A8BE044C37}"/>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4" name="Freeform 911">
            <a:extLst>
              <a:ext uri="{FF2B5EF4-FFF2-40B4-BE49-F238E27FC236}">
                <a16:creationId xmlns:a16="http://schemas.microsoft.com/office/drawing/2014/main" id="{B57236E7-4237-1012-726E-F4FA9AC54094}"/>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15" name="Freeform 912">
            <a:extLst>
              <a:ext uri="{FF2B5EF4-FFF2-40B4-BE49-F238E27FC236}">
                <a16:creationId xmlns:a16="http://schemas.microsoft.com/office/drawing/2014/main" id="{93F693A8-223A-58A7-4DEE-5CEDFFBF3885}"/>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9</xdr:col>
      <xdr:colOff>333363</xdr:colOff>
      <xdr:row>63</xdr:row>
      <xdr:rowOff>97368</xdr:rowOff>
    </xdr:from>
    <xdr:ext cx="470397" cy="542925"/>
    <xdr:grpSp>
      <xdr:nvGrpSpPr>
        <xdr:cNvPr id="559" name="Machine_learning" descr="{&quot;Key&quot;:&quot;POWER_USER_SHAPE_ICON&quot;,&quot;Value&quot;:&quot;POWER_USER_SHAPE_ICON_STYLE_1&quot;}">
          <a:extLst>
            <a:ext uri="{FF2B5EF4-FFF2-40B4-BE49-F238E27FC236}">
              <a16:creationId xmlns:a16="http://schemas.microsoft.com/office/drawing/2014/main" id="{B8EA543D-8162-D141-A988-9AF12D0AA4DB}"/>
            </a:ext>
          </a:extLst>
        </xdr:cNvPr>
        <xdr:cNvGrpSpPr>
          <a:grpSpLocks noChangeAspect="1"/>
        </xdr:cNvGrpSpPr>
      </xdr:nvGrpSpPr>
      <xdr:grpSpPr>
        <a:xfrm>
          <a:off x="8432788" y="18975918"/>
          <a:ext cx="470397" cy="542925"/>
          <a:chOff x="9104313" y="4337051"/>
          <a:chExt cx="720726" cy="831850"/>
        </a:xfrm>
        <a:noFill/>
      </xdr:grpSpPr>
      <xdr:sp macro="" textlink="">
        <xdr:nvSpPr>
          <xdr:cNvPr id="560" name="Freeform 399">
            <a:extLst>
              <a:ext uri="{FF2B5EF4-FFF2-40B4-BE49-F238E27FC236}">
                <a16:creationId xmlns:a16="http://schemas.microsoft.com/office/drawing/2014/main" id="{B21C6486-4C8E-861B-F26E-6CBF115A126B}"/>
              </a:ext>
            </a:extLst>
          </xdr:cNvPr>
          <xdr:cNvSpPr>
            <a:spLocks/>
          </xdr:cNvSpPr>
        </xdr:nvSpPr>
        <xdr:spPr bwMode="auto">
          <a:xfrm>
            <a:off x="9371013" y="4375151"/>
            <a:ext cx="450850" cy="787400"/>
          </a:xfrm>
          <a:custGeom>
            <a:avLst/>
            <a:gdLst>
              <a:gd name="T0" fmla="*/ 98 w 670"/>
              <a:gd name="T1" fmla="*/ 0 h 1166"/>
              <a:gd name="T2" fmla="*/ 529 w 670"/>
              <a:gd name="T3" fmla="*/ 320 h 1166"/>
              <a:gd name="T4" fmla="*/ 531 w 670"/>
              <a:gd name="T5" fmla="*/ 392 h 1166"/>
              <a:gd name="T6" fmla="*/ 540 w 670"/>
              <a:gd name="T7" fmla="*/ 444 h 1166"/>
              <a:gd name="T8" fmla="*/ 660 w 670"/>
              <a:gd name="T9" fmla="*/ 593 h 1166"/>
              <a:gd name="T10" fmla="*/ 656 w 670"/>
              <a:gd name="T11" fmla="*/ 632 h 1166"/>
              <a:gd name="T12" fmla="*/ 572 w 670"/>
              <a:gd name="T13" fmla="*/ 699 h 1166"/>
              <a:gd name="T14" fmla="*/ 572 w 670"/>
              <a:gd name="T15" fmla="*/ 941 h 1166"/>
              <a:gd name="T16" fmla="*/ 527 w 670"/>
              <a:gd name="T17" fmla="*/ 986 h 1166"/>
              <a:gd name="T18" fmla="*/ 404 w 670"/>
              <a:gd name="T19" fmla="*/ 986 h 1166"/>
              <a:gd name="T20" fmla="*/ 359 w 670"/>
              <a:gd name="T21" fmla="*/ 1031 h 1166"/>
              <a:gd name="T22" fmla="*/ 359 w 670"/>
              <a:gd name="T23" fmla="*/ 1166 h 1166"/>
              <a:gd name="T24" fmla="*/ 0 w 670"/>
              <a:gd name="T25" fmla="*/ 1166 h 1166"/>
              <a:gd name="T26" fmla="*/ 0 w 670"/>
              <a:gd name="T27" fmla="*/ 0 h 1166"/>
              <a:gd name="T28" fmla="*/ 98 w 670"/>
              <a:gd name="T29" fmla="*/ 0 h 1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670" h="1166">
                <a:moveTo>
                  <a:pt x="98" y="0"/>
                </a:moveTo>
                <a:cubicBezTo>
                  <a:pt x="302" y="0"/>
                  <a:pt x="473" y="135"/>
                  <a:pt x="529" y="320"/>
                </a:cubicBezTo>
                <a:cubicBezTo>
                  <a:pt x="536" y="343"/>
                  <a:pt x="536" y="368"/>
                  <a:pt x="531" y="392"/>
                </a:cubicBezTo>
                <a:cubicBezTo>
                  <a:pt x="527" y="409"/>
                  <a:pt x="526" y="431"/>
                  <a:pt x="540" y="444"/>
                </a:cubicBezTo>
                <a:lnTo>
                  <a:pt x="660" y="593"/>
                </a:lnTo>
                <a:cubicBezTo>
                  <a:pt x="670" y="605"/>
                  <a:pt x="668" y="623"/>
                  <a:pt x="656" y="632"/>
                </a:cubicBezTo>
                <a:lnTo>
                  <a:pt x="572" y="699"/>
                </a:lnTo>
                <a:lnTo>
                  <a:pt x="572" y="941"/>
                </a:lnTo>
                <a:cubicBezTo>
                  <a:pt x="572" y="966"/>
                  <a:pt x="552" y="986"/>
                  <a:pt x="527" y="986"/>
                </a:cubicBezTo>
                <a:lnTo>
                  <a:pt x="404" y="986"/>
                </a:lnTo>
                <a:cubicBezTo>
                  <a:pt x="379" y="986"/>
                  <a:pt x="359" y="1006"/>
                  <a:pt x="359" y="1031"/>
                </a:cubicBezTo>
                <a:lnTo>
                  <a:pt x="359" y="1166"/>
                </a:lnTo>
                <a:lnTo>
                  <a:pt x="0" y="1166"/>
                </a:lnTo>
                <a:lnTo>
                  <a:pt x="0" y="0"/>
                </a:lnTo>
                <a:lnTo>
                  <a:pt x="98" y="0"/>
                </a:lnTo>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1" name="Oval 211">
            <a:extLst>
              <a:ext uri="{FF2B5EF4-FFF2-40B4-BE49-F238E27FC236}">
                <a16:creationId xmlns:a16="http://schemas.microsoft.com/office/drawing/2014/main" id="{C026A56B-99E3-15CF-C4E0-C0A1E8910CDA}"/>
              </a:ext>
            </a:extLst>
          </xdr:cNvPr>
          <xdr:cNvSpPr>
            <a:spLocks noChangeArrowheads="1"/>
          </xdr:cNvSpPr>
        </xdr:nvSpPr>
        <xdr:spPr bwMode="auto">
          <a:xfrm>
            <a:off x="9248775" y="4895851"/>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2" name="Oval 212">
            <a:extLst>
              <a:ext uri="{FF2B5EF4-FFF2-40B4-BE49-F238E27FC236}">
                <a16:creationId xmlns:a16="http://schemas.microsoft.com/office/drawing/2014/main" id="{ECE29831-6776-D1EF-ACC4-204247E402C0}"/>
              </a:ext>
            </a:extLst>
          </xdr:cNvPr>
          <xdr:cNvSpPr>
            <a:spLocks noChangeArrowheads="1"/>
          </xdr:cNvSpPr>
        </xdr:nvSpPr>
        <xdr:spPr bwMode="auto">
          <a:xfrm>
            <a:off x="9248775" y="444817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3" name="Oval 213">
            <a:extLst>
              <a:ext uri="{FF2B5EF4-FFF2-40B4-BE49-F238E27FC236}">
                <a16:creationId xmlns:a16="http://schemas.microsoft.com/office/drawing/2014/main" id="{2A7ADE25-6D1D-8AC6-32A3-3D8754BA1EF3}"/>
              </a:ext>
            </a:extLst>
          </xdr:cNvPr>
          <xdr:cNvSpPr>
            <a:spLocks noChangeArrowheads="1"/>
          </xdr:cNvSpPr>
        </xdr:nvSpPr>
        <xdr:spPr bwMode="auto">
          <a:xfrm>
            <a:off x="9372600" y="467201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4" name="Oval 214">
            <a:extLst>
              <a:ext uri="{FF2B5EF4-FFF2-40B4-BE49-F238E27FC236}">
                <a16:creationId xmlns:a16="http://schemas.microsoft.com/office/drawing/2014/main" id="{C665DECE-47F5-3F34-0FC8-E674880C6DFF}"/>
              </a:ext>
            </a:extLst>
          </xdr:cNvPr>
          <xdr:cNvSpPr>
            <a:spLocks noChangeArrowheads="1"/>
          </xdr:cNvSpPr>
        </xdr:nvSpPr>
        <xdr:spPr bwMode="auto">
          <a:xfrm>
            <a:off x="9337675" y="5097463"/>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5" name="Oval 215">
            <a:extLst>
              <a:ext uri="{FF2B5EF4-FFF2-40B4-BE49-F238E27FC236}">
                <a16:creationId xmlns:a16="http://schemas.microsoft.com/office/drawing/2014/main" id="{3769AB53-D8E2-8963-D5C9-E3129E60E14C}"/>
              </a:ext>
            </a:extLst>
          </xdr:cNvPr>
          <xdr:cNvSpPr>
            <a:spLocks noChangeArrowheads="1"/>
          </xdr:cNvSpPr>
        </xdr:nvSpPr>
        <xdr:spPr bwMode="auto">
          <a:xfrm>
            <a:off x="9337675" y="4341813"/>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6" name="Oval 216">
            <a:extLst>
              <a:ext uri="{FF2B5EF4-FFF2-40B4-BE49-F238E27FC236}">
                <a16:creationId xmlns:a16="http://schemas.microsoft.com/office/drawing/2014/main" id="{7096291B-622B-3017-7A3A-EE5026F09E74}"/>
              </a:ext>
            </a:extLst>
          </xdr:cNvPr>
          <xdr:cNvSpPr>
            <a:spLocks noChangeArrowheads="1"/>
          </xdr:cNvSpPr>
        </xdr:nvSpPr>
        <xdr:spPr bwMode="auto">
          <a:xfrm>
            <a:off x="9469438" y="4492626"/>
            <a:ext cx="65088" cy="65088"/>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7" name="Oval 217">
            <a:extLst>
              <a:ext uri="{FF2B5EF4-FFF2-40B4-BE49-F238E27FC236}">
                <a16:creationId xmlns:a16="http://schemas.microsoft.com/office/drawing/2014/main" id="{8AAEB4CC-3749-A677-9908-25919A9E022E}"/>
              </a:ext>
            </a:extLst>
          </xdr:cNvPr>
          <xdr:cNvSpPr>
            <a:spLocks noChangeArrowheads="1"/>
          </xdr:cNvSpPr>
        </xdr:nvSpPr>
        <xdr:spPr bwMode="auto">
          <a:xfrm>
            <a:off x="9469438" y="4848226"/>
            <a:ext cx="65088" cy="66675"/>
          </a:xfrm>
          <a:prstGeom prst="ellipse">
            <a:avLst/>
          </a:pr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8" name="Freeform 408">
            <a:extLst>
              <a:ext uri="{FF2B5EF4-FFF2-40B4-BE49-F238E27FC236}">
                <a16:creationId xmlns:a16="http://schemas.microsoft.com/office/drawing/2014/main" id="{D4568FB3-4498-84A4-F14E-5EC74B672270}"/>
              </a:ext>
            </a:extLst>
          </xdr:cNvPr>
          <xdr:cNvSpPr>
            <a:spLocks/>
          </xdr:cNvSpPr>
        </xdr:nvSpPr>
        <xdr:spPr bwMode="auto">
          <a:xfrm>
            <a:off x="9436101" y="4368801"/>
            <a:ext cx="388938" cy="793750"/>
          </a:xfrm>
          <a:custGeom>
            <a:avLst/>
            <a:gdLst>
              <a:gd name="T0" fmla="*/ 269 w 577"/>
              <a:gd name="T1" fmla="*/ 1175 h 1175"/>
              <a:gd name="T2" fmla="*/ 253 w 577"/>
              <a:gd name="T3" fmla="*/ 1175 h 1175"/>
              <a:gd name="T4" fmla="*/ 253 w 577"/>
              <a:gd name="T5" fmla="*/ 1040 h 1175"/>
              <a:gd name="T6" fmla="*/ 306 w 577"/>
              <a:gd name="T7" fmla="*/ 987 h 1175"/>
              <a:gd name="T8" fmla="*/ 429 w 577"/>
              <a:gd name="T9" fmla="*/ 987 h 1175"/>
              <a:gd name="T10" fmla="*/ 466 w 577"/>
              <a:gd name="T11" fmla="*/ 950 h 1175"/>
              <a:gd name="T12" fmla="*/ 466 w 577"/>
              <a:gd name="T13" fmla="*/ 704 h 1175"/>
              <a:gd name="T14" fmla="*/ 553 w 577"/>
              <a:gd name="T15" fmla="*/ 635 h 1175"/>
              <a:gd name="T16" fmla="*/ 560 w 577"/>
              <a:gd name="T17" fmla="*/ 622 h 1175"/>
              <a:gd name="T18" fmla="*/ 556 w 577"/>
              <a:gd name="T19" fmla="*/ 608 h 1175"/>
              <a:gd name="T20" fmla="*/ 435 w 577"/>
              <a:gd name="T21" fmla="*/ 458 h 1175"/>
              <a:gd name="T22" fmla="*/ 425 w 577"/>
              <a:gd name="T23" fmla="*/ 399 h 1175"/>
              <a:gd name="T24" fmla="*/ 423 w 577"/>
              <a:gd name="T25" fmla="*/ 331 h 1175"/>
              <a:gd name="T26" fmla="*/ 0 w 577"/>
              <a:gd name="T27" fmla="*/ 17 h 1175"/>
              <a:gd name="T28" fmla="*/ 0 w 577"/>
              <a:gd name="T29" fmla="*/ 0 h 1175"/>
              <a:gd name="T30" fmla="*/ 439 w 577"/>
              <a:gd name="T31" fmla="*/ 327 h 1175"/>
              <a:gd name="T32" fmla="*/ 441 w 577"/>
              <a:gd name="T33" fmla="*/ 403 h 1175"/>
              <a:gd name="T34" fmla="*/ 447 w 577"/>
              <a:gd name="T35" fmla="*/ 447 h 1175"/>
              <a:gd name="T36" fmla="*/ 569 w 577"/>
              <a:gd name="T37" fmla="*/ 597 h 1175"/>
              <a:gd name="T38" fmla="*/ 576 w 577"/>
              <a:gd name="T39" fmla="*/ 624 h 1175"/>
              <a:gd name="T40" fmla="*/ 563 w 577"/>
              <a:gd name="T41" fmla="*/ 648 h 1175"/>
              <a:gd name="T42" fmla="*/ 483 w 577"/>
              <a:gd name="T43" fmla="*/ 712 h 1175"/>
              <a:gd name="T44" fmla="*/ 482 w 577"/>
              <a:gd name="T45" fmla="*/ 950 h 1175"/>
              <a:gd name="T46" fmla="*/ 429 w 577"/>
              <a:gd name="T47" fmla="*/ 1003 h 1175"/>
              <a:gd name="T48" fmla="*/ 306 w 577"/>
              <a:gd name="T49" fmla="*/ 1003 h 1175"/>
              <a:gd name="T50" fmla="*/ 269 w 577"/>
              <a:gd name="T51" fmla="*/ 1040 h 1175"/>
              <a:gd name="T52" fmla="*/ 269 w 577"/>
              <a:gd name="T53" fmla="*/ 1175 h 11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77" h="1175">
                <a:moveTo>
                  <a:pt x="269" y="1175"/>
                </a:moveTo>
                <a:lnTo>
                  <a:pt x="253" y="1175"/>
                </a:lnTo>
                <a:lnTo>
                  <a:pt x="253" y="1040"/>
                </a:lnTo>
                <a:cubicBezTo>
                  <a:pt x="253" y="1011"/>
                  <a:pt x="277" y="987"/>
                  <a:pt x="306" y="987"/>
                </a:cubicBezTo>
                <a:lnTo>
                  <a:pt x="429" y="987"/>
                </a:lnTo>
                <a:cubicBezTo>
                  <a:pt x="449" y="987"/>
                  <a:pt x="466" y="970"/>
                  <a:pt x="466" y="950"/>
                </a:cubicBezTo>
                <a:lnTo>
                  <a:pt x="466" y="704"/>
                </a:lnTo>
                <a:lnTo>
                  <a:pt x="553" y="635"/>
                </a:lnTo>
                <a:cubicBezTo>
                  <a:pt x="557" y="632"/>
                  <a:pt x="559" y="627"/>
                  <a:pt x="560" y="622"/>
                </a:cubicBezTo>
                <a:cubicBezTo>
                  <a:pt x="560" y="617"/>
                  <a:pt x="559" y="612"/>
                  <a:pt x="556" y="608"/>
                </a:cubicBezTo>
                <a:lnTo>
                  <a:pt x="435" y="458"/>
                </a:lnTo>
                <a:cubicBezTo>
                  <a:pt x="423" y="446"/>
                  <a:pt x="419" y="425"/>
                  <a:pt x="425" y="399"/>
                </a:cubicBezTo>
                <a:cubicBezTo>
                  <a:pt x="430" y="376"/>
                  <a:pt x="429" y="353"/>
                  <a:pt x="423" y="331"/>
                </a:cubicBezTo>
                <a:cubicBezTo>
                  <a:pt x="367" y="146"/>
                  <a:pt x="194" y="17"/>
                  <a:pt x="0" y="17"/>
                </a:cubicBezTo>
                <a:lnTo>
                  <a:pt x="0" y="0"/>
                </a:lnTo>
                <a:cubicBezTo>
                  <a:pt x="201" y="0"/>
                  <a:pt x="381" y="134"/>
                  <a:pt x="439" y="327"/>
                </a:cubicBezTo>
                <a:cubicBezTo>
                  <a:pt x="446" y="351"/>
                  <a:pt x="446" y="377"/>
                  <a:pt x="441" y="403"/>
                </a:cubicBezTo>
                <a:cubicBezTo>
                  <a:pt x="438" y="417"/>
                  <a:pt x="436" y="436"/>
                  <a:pt x="447" y="447"/>
                </a:cubicBezTo>
                <a:lnTo>
                  <a:pt x="569" y="597"/>
                </a:lnTo>
                <a:cubicBezTo>
                  <a:pt x="575" y="605"/>
                  <a:pt x="577" y="614"/>
                  <a:pt x="576" y="624"/>
                </a:cubicBezTo>
                <a:cubicBezTo>
                  <a:pt x="575" y="633"/>
                  <a:pt x="571" y="642"/>
                  <a:pt x="563" y="648"/>
                </a:cubicBezTo>
                <a:lnTo>
                  <a:pt x="483" y="712"/>
                </a:lnTo>
                <a:lnTo>
                  <a:pt x="482" y="950"/>
                </a:lnTo>
                <a:cubicBezTo>
                  <a:pt x="482" y="979"/>
                  <a:pt x="458" y="1003"/>
                  <a:pt x="429" y="1003"/>
                </a:cubicBezTo>
                <a:lnTo>
                  <a:pt x="306" y="1003"/>
                </a:lnTo>
                <a:cubicBezTo>
                  <a:pt x="286" y="1003"/>
                  <a:pt x="269" y="1020"/>
                  <a:pt x="269" y="1040"/>
                </a:cubicBezTo>
                <a:lnTo>
                  <a:pt x="269" y="1175"/>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9" name="Freeform 409">
            <a:extLst>
              <a:ext uri="{FF2B5EF4-FFF2-40B4-BE49-F238E27FC236}">
                <a16:creationId xmlns:a16="http://schemas.microsoft.com/office/drawing/2014/main" id="{A1211204-F83A-75A7-AA8C-EE60F87D2B91}"/>
              </a:ext>
            </a:extLst>
          </xdr:cNvPr>
          <xdr:cNvSpPr>
            <a:spLocks/>
          </xdr:cNvSpPr>
        </xdr:nvSpPr>
        <xdr:spPr bwMode="auto">
          <a:xfrm>
            <a:off x="9104313" y="4810126"/>
            <a:ext cx="144463" cy="123825"/>
          </a:xfrm>
          <a:custGeom>
            <a:avLst/>
            <a:gdLst>
              <a:gd name="T0" fmla="*/ 214 w 214"/>
              <a:gd name="T1" fmla="*/ 183 h 183"/>
              <a:gd name="T2" fmla="*/ 168 w 214"/>
              <a:gd name="T3" fmla="*/ 183 h 183"/>
              <a:gd name="T4" fmla="*/ 112 w 214"/>
              <a:gd name="T5" fmla="*/ 128 h 183"/>
              <a:gd name="T6" fmla="*/ 112 w 214"/>
              <a:gd name="T7" fmla="*/ 55 h 183"/>
              <a:gd name="T8" fmla="*/ 73 w 214"/>
              <a:gd name="T9" fmla="*/ 16 h 183"/>
              <a:gd name="T10" fmla="*/ 0 w 214"/>
              <a:gd name="T11" fmla="*/ 16 h 183"/>
              <a:gd name="T12" fmla="*/ 0 w 214"/>
              <a:gd name="T13" fmla="*/ 0 h 183"/>
              <a:gd name="T14" fmla="*/ 73 w 214"/>
              <a:gd name="T15" fmla="*/ 0 h 183"/>
              <a:gd name="T16" fmla="*/ 129 w 214"/>
              <a:gd name="T17" fmla="*/ 55 h 183"/>
              <a:gd name="T18" fmla="*/ 129 w 214"/>
              <a:gd name="T19" fmla="*/ 128 h 183"/>
              <a:gd name="T20" fmla="*/ 168 w 214"/>
              <a:gd name="T21" fmla="*/ 167 h 183"/>
              <a:gd name="T22" fmla="*/ 214 w 214"/>
              <a:gd name="T23" fmla="*/ 167 h 183"/>
              <a:gd name="T24" fmla="*/ 214 w 214"/>
              <a:gd name="T25" fmla="*/ 183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3">
                <a:moveTo>
                  <a:pt x="214" y="183"/>
                </a:moveTo>
                <a:lnTo>
                  <a:pt x="168" y="183"/>
                </a:lnTo>
                <a:cubicBezTo>
                  <a:pt x="137" y="183"/>
                  <a:pt x="112" y="158"/>
                  <a:pt x="112" y="128"/>
                </a:cubicBezTo>
                <a:lnTo>
                  <a:pt x="112" y="55"/>
                </a:lnTo>
                <a:cubicBezTo>
                  <a:pt x="112" y="34"/>
                  <a:pt x="95" y="16"/>
                  <a:pt x="73" y="16"/>
                </a:cubicBezTo>
                <a:lnTo>
                  <a:pt x="0" y="16"/>
                </a:lnTo>
                <a:lnTo>
                  <a:pt x="0" y="0"/>
                </a:lnTo>
                <a:lnTo>
                  <a:pt x="73" y="0"/>
                </a:lnTo>
                <a:cubicBezTo>
                  <a:pt x="104" y="0"/>
                  <a:pt x="129" y="25"/>
                  <a:pt x="129" y="55"/>
                </a:cubicBezTo>
                <a:lnTo>
                  <a:pt x="129" y="128"/>
                </a:lnTo>
                <a:cubicBezTo>
                  <a:pt x="129" y="149"/>
                  <a:pt x="147" y="167"/>
                  <a:pt x="168" y="167"/>
                </a:cubicBezTo>
                <a:lnTo>
                  <a:pt x="214" y="167"/>
                </a:lnTo>
                <a:lnTo>
                  <a:pt x="214" y="183"/>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0" name="Freeform 410">
            <a:extLst>
              <a:ext uri="{FF2B5EF4-FFF2-40B4-BE49-F238E27FC236}">
                <a16:creationId xmlns:a16="http://schemas.microsoft.com/office/drawing/2014/main" id="{B4F4460A-39DC-7461-F9D2-7CF2F0D321EB}"/>
              </a:ext>
            </a:extLst>
          </xdr:cNvPr>
          <xdr:cNvSpPr>
            <a:spLocks/>
          </xdr:cNvSpPr>
        </xdr:nvSpPr>
        <xdr:spPr bwMode="auto">
          <a:xfrm>
            <a:off x="9220201" y="4810126"/>
            <a:ext cx="155575" cy="287338"/>
          </a:xfrm>
          <a:custGeom>
            <a:avLst/>
            <a:gdLst>
              <a:gd name="T0" fmla="*/ 232 w 232"/>
              <a:gd name="T1" fmla="*/ 424 h 424"/>
              <a:gd name="T2" fmla="*/ 215 w 232"/>
              <a:gd name="T3" fmla="*/ 424 h 424"/>
              <a:gd name="T4" fmla="*/ 215 w 232"/>
              <a:gd name="T5" fmla="*/ 93 h 424"/>
              <a:gd name="T6" fmla="*/ 139 w 232"/>
              <a:gd name="T7" fmla="*/ 16 h 424"/>
              <a:gd name="T8" fmla="*/ 0 w 232"/>
              <a:gd name="T9" fmla="*/ 16 h 424"/>
              <a:gd name="T10" fmla="*/ 0 w 232"/>
              <a:gd name="T11" fmla="*/ 0 h 424"/>
              <a:gd name="T12" fmla="*/ 139 w 232"/>
              <a:gd name="T13" fmla="*/ 0 h 424"/>
              <a:gd name="T14" fmla="*/ 232 w 232"/>
              <a:gd name="T15" fmla="*/ 93 h 424"/>
              <a:gd name="T16" fmla="*/ 232 w 232"/>
              <a:gd name="T17" fmla="*/ 424 h 4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424">
                <a:moveTo>
                  <a:pt x="232" y="424"/>
                </a:moveTo>
                <a:lnTo>
                  <a:pt x="215" y="424"/>
                </a:lnTo>
                <a:lnTo>
                  <a:pt x="215" y="93"/>
                </a:lnTo>
                <a:cubicBezTo>
                  <a:pt x="215" y="51"/>
                  <a:pt x="181" y="16"/>
                  <a:pt x="139" y="16"/>
                </a:cubicBezTo>
                <a:lnTo>
                  <a:pt x="0" y="16"/>
                </a:lnTo>
                <a:lnTo>
                  <a:pt x="0" y="0"/>
                </a:lnTo>
                <a:lnTo>
                  <a:pt x="139" y="0"/>
                </a:lnTo>
                <a:cubicBezTo>
                  <a:pt x="190" y="0"/>
                  <a:pt x="232" y="41"/>
                  <a:pt x="232" y="93"/>
                </a:cubicBezTo>
                <a:lnTo>
                  <a:pt x="232" y="424"/>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1" name="Freeform 411">
            <a:extLst>
              <a:ext uri="{FF2B5EF4-FFF2-40B4-BE49-F238E27FC236}">
                <a16:creationId xmlns:a16="http://schemas.microsoft.com/office/drawing/2014/main" id="{3980792E-374C-C2F2-C058-EE2A14450148}"/>
              </a:ext>
            </a:extLst>
          </xdr:cNvPr>
          <xdr:cNvSpPr>
            <a:spLocks noEditPoints="1"/>
          </xdr:cNvSpPr>
        </xdr:nvSpPr>
        <xdr:spPr bwMode="auto">
          <a:xfrm>
            <a:off x="9332913" y="5091113"/>
            <a:ext cx="76200" cy="77788"/>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2" name="Freeform 412">
            <a:extLst>
              <a:ext uri="{FF2B5EF4-FFF2-40B4-BE49-F238E27FC236}">
                <a16:creationId xmlns:a16="http://schemas.microsoft.com/office/drawing/2014/main" id="{9276A6D5-E174-C45D-E79B-4F2022F589D0}"/>
              </a:ext>
            </a:extLst>
          </xdr:cNvPr>
          <xdr:cNvSpPr>
            <a:spLocks noEditPoints="1"/>
          </xdr:cNvSpPr>
        </xdr:nvSpPr>
        <xdr:spPr bwMode="auto">
          <a:xfrm>
            <a:off x="9244013" y="4891088"/>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3" name="Freeform 413">
            <a:extLst>
              <a:ext uri="{FF2B5EF4-FFF2-40B4-BE49-F238E27FC236}">
                <a16:creationId xmlns:a16="http://schemas.microsoft.com/office/drawing/2014/main" id="{AFACC516-9B0A-3C4E-0CBE-75A25AF6C488}"/>
              </a:ext>
            </a:extLst>
          </xdr:cNvPr>
          <xdr:cNvSpPr>
            <a:spLocks/>
          </xdr:cNvSpPr>
        </xdr:nvSpPr>
        <xdr:spPr bwMode="auto">
          <a:xfrm>
            <a:off x="9104313" y="4475163"/>
            <a:ext cx="144463" cy="123825"/>
          </a:xfrm>
          <a:custGeom>
            <a:avLst/>
            <a:gdLst>
              <a:gd name="T0" fmla="*/ 73 w 214"/>
              <a:gd name="T1" fmla="*/ 184 h 184"/>
              <a:gd name="T2" fmla="*/ 0 w 214"/>
              <a:gd name="T3" fmla="*/ 184 h 184"/>
              <a:gd name="T4" fmla="*/ 0 w 214"/>
              <a:gd name="T5" fmla="*/ 167 h 184"/>
              <a:gd name="T6" fmla="*/ 73 w 214"/>
              <a:gd name="T7" fmla="*/ 167 h 184"/>
              <a:gd name="T8" fmla="*/ 112 w 214"/>
              <a:gd name="T9" fmla="*/ 128 h 184"/>
              <a:gd name="T10" fmla="*/ 112 w 214"/>
              <a:gd name="T11" fmla="*/ 55 h 184"/>
              <a:gd name="T12" fmla="*/ 168 w 214"/>
              <a:gd name="T13" fmla="*/ 0 h 184"/>
              <a:gd name="T14" fmla="*/ 214 w 214"/>
              <a:gd name="T15" fmla="*/ 0 h 184"/>
              <a:gd name="T16" fmla="*/ 214 w 214"/>
              <a:gd name="T17" fmla="*/ 16 h 184"/>
              <a:gd name="T18" fmla="*/ 168 w 214"/>
              <a:gd name="T19" fmla="*/ 16 h 184"/>
              <a:gd name="T20" fmla="*/ 129 w 214"/>
              <a:gd name="T21" fmla="*/ 55 h 184"/>
              <a:gd name="T22" fmla="*/ 129 w 214"/>
              <a:gd name="T23" fmla="*/ 128 h 184"/>
              <a:gd name="T24" fmla="*/ 73 w 214"/>
              <a:gd name="T25" fmla="*/ 184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4" h="184">
                <a:moveTo>
                  <a:pt x="73" y="184"/>
                </a:moveTo>
                <a:lnTo>
                  <a:pt x="0" y="184"/>
                </a:lnTo>
                <a:lnTo>
                  <a:pt x="0" y="167"/>
                </a:lnTo>
                <a:lnTo>
                  <a:pt x="73" y="167"/>
                </a:lnTo>
                <a:cubicBezTo>
                  <a:pt x="95" y="167"/>
                  <a:pt x="112" y="149"/>
                  <a:pt x="112" y="128"/>
                </a:cubicBezTo>
                <a:lnTo>
                  <a:pt x="112" y="55"/>
                </a:lnTo>
                <a:cubicBezTo>
                  <a:pt x="112" y="25"/>
                  <a:pt x="137" y="0"/>
                  <a:pt x="168" y="0"/>
                </a:cubicBezTo>
                <a:lnTo>
                  <a:pt x="214" y="0"/>
                </a:lnTo>
                <a:lnTo>
                  <a:pt x="214" y="16"/>
                </a:lnTo>
                <a:lnTo>
                  <a:pt x="168" y="16"/>
                </a:lnTo>
                <a:cubicBezTo>
                  <a:pt x="147" y="16"/>
                  <a:pt x="129" y="34"/>
                  <a:pt x="129" y="55"/>
                </a:cubicBezTo>
                <a:lnTo>
                  <a:pt x="129" y="128"/>
                </a:lnTo>
                <a:cubicBezTo>
                  <a:pt x="129" y="159"/>
                  <a:pt x="104" y="184"/>
                  <a:pt x="73" y="18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4" name="Freeform 414">
            <a:extLst>
              <a:ext uri="{FF2B5EF4-FFF2-40B4-BE49-F238E27FC236}">
                <a16:creationId xmlns:a16="http://schemas.microsoft.com/office/drawing/2014/main" id="{3A5143F5-DF56-BE06-9BB4-51374ED5CD76}"/>
              </a:ext>
            </a:extLst>
          </xdr:cNvPr>
          <xdr:cNvSpPr>
            <a:spLocks noEditPoints="1"/>
          </xdr:cNvSpPr>
        </xdr:nvSpPr>
        <xdr:spPr bwMode="auto">
          <a:xfrm>
            <a:off x="9244013" y="4441826"/>
            <a:ext cx="76200" cy="76200"/>
          </a:xfrm>
          <a:custGeom>
            <a:avLst/>
            <a:gdLst>
              <a:gd name="T0" fmla="*/ 57 w 114"/>
              <a:gd name="T1" fmla="*/ 17 h 114"/>
              <a:gd name="T2" fmla="*/ 17 w 114"/>
              <a:gd name="T3" fmla="*/ 57 h 114"/>
              <a:gd name="T4" fmla="*/ 57 w 114"/>
              <a:gd name="T5" fmla="*/ 97 h 114"/>
              <a:gd name="T6" fmla="*/ 97 w 114"/>
              <a:gd name="T7" fmla="*/ 57 h 114"/>
              <a:gd name="T8" fmla="*/ 57 w 114"/>
              <a:gd name="T9" fmla="*/ 17 h 114"/>
              <a:gd name="T10" fmla="*/ 57 w 114"/>
              <a:gd name="T11" fmla="*/ 114 h 114"/>
              <a:gd name="T12" fmla="*/ 0 w 114"/>
              <a:gd name="T13" fmla="*/ 57 h 114"/>
              <a:gd name="T14" fmla="*/ 57 w 114"/>
              <a:gd name="T15" fmla="*/ 0 h 114"/>
              <a:gd name="T16" fmla="*/ 114 w 114"/>
              <a:gd name="T17" fmla="*/ 57 h 114"/>
              <a:gd name="T18" fmla="*/ 57 w 114"/>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4">
                <a:moveTo>
                  <a:pt x="57" y="17"/>
                </a:moveTo>
                <a:cubicBezTo>
                  <a:pt x="35" y="17"/>
                  <a:pt x="17" y="35"/>
                  <a:pt x="17" y="57"/>
                </a:cubicBezTo>
                <a:cubicBezTo>
                  <a:pt x="17" y="79"/>
                  <a:pt x="35" y="97"/>
                  <a:pt x="57" y="97"/>
                </a:cubicBezTo>
                <a:cubicBezTo>
                  <a:pt x="79" y="97"/>
                  <a:pt x="97" y="79"/>
                  <a:pt x="97" y="57"/>
                </a:cubicBezTo>
                <a:cubicBezTo>
                  <a:pt x="97" y="35"/>
                  <a:pt x="79" y="17"/>
                  <a:pt x="57" y="17"/>
                </a:cubicBezTo>
                <a:close/>
                <a:moveTo>
                  <a:pt x="57" y="114"/>
                </a:moveTo>
                <a:cubicBezTo>
                  <a:pt x="25" y="114"/>
                  <a:pt x="0" y="88"/>
                  <a:pt x="0" y="57"/>
                </a:cubicBezTo>
                <a:cubicBezTo>
                  <a:pt x="0" y="26"/>
                  <a:pt x="25" y="0"/>
                  <a:pt x="57" y="0"/>
                </a:cubicBezTo>
                <a:cubicBezTo>
                  <a:pt x="88" y="0"/>
                  <a:pt x="114" y="26"/>
                  <a:pt x="114" y="57"/>
                </a:cubicBezTo>
                <a:cubicBezTo>
                  <a:pt x="114" y="88"/>
                  <a:pt x="88" y="114"/>
                  <a:pt x="57"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5" name="Rectangle 486">
            <a:extLst>
              <a:ext uri="{FF2B5EF4-FFF2-40B4-BE49-F238E27FC236}">
                <a16:creationId xmlns:a16="http://schemas.microsoft.com/office/drawing/2014/main" id="{64A30DCB-2765-E6A6-04FA-65C4B959CCC7}"/>
              </a:ext>
            </a:extLst>
          </xdr:cNvPr>
          <xdr:cNvSpPr>
            <a:spLocks noChangeArrowheads="1"/>
          </xdr:cNvSpPr>
        </xdr:nvSpPr>
        <xdr:spPr bwMode="auto">
          <a:xfrm>
            <a:off x="9172576" y="4699001"/>
            <a:ext cx="19843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6" name="Rectangle 487">
            <a:extLst>
              <a:ext uri="{FF2B5EF4-FFF2-40B4-BE49-F238E27FC236}">
                <a16:creationId xmlns:a16="http://schemas.microsoft.com/office/drawing/2014/main" id="{C030A677-0DA6-E826-BD3E-D43C248D1AB8}"/>
              </a:ext>
            </a:extLst>
          </xdr:cNvPr>
          <xdr:cNvSpPr>
            <a:spLocks noChangeArrowheads="1"/>
          </xdr:cNvSpPr>
        </xdr:nvSpPr>
        <xdr:spPr bwMode="auto">
          <a:xfrm>
            <a:off x="9104313" y="4699001"/>
            <a:ext cx="396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7" name="Freeform 417">
            <a:extLst>
              <a:ext uri="{FF2B5EF4-FFF2-40B4-BE49-F238E27FC236}">
                <a16:creationId xmlns:a16="http://schemas.microsoft.com/office/drawing/2014/main" id="{A233FB1C-6C78-8402-40E4-504A243EF6E2}"/>
              </a:ext>
            </a:extLst>
          </xdr:cNvPr>
          <xdr:cNvSpPr>
            <a:spLocks noEditPoints="1"/>
          </xdr:cNvSpPr>
        </xdr:nvSpPr>
        <xdr:spPr bwMode="auto">
          <a:xfrm>
            <a:off x="9367838" y="4665663"/>
            <a:ext cx="76200" cy="77788"/>
          </a:xfrm>
          <a:custGeom>
            <a:avLst/>
            <a:gdLst>
              <a:gd name="T0" fmla="*/ 57 w 114"/>
              <a:gd name="T1" fmla="*/ 16 h 113"/>
              <a:gd name="T2" fmla="*/ 17 w 114"/>
              <a:gd name="T3" fmla="*/ 57 h 113"/>
              <a:gd name="T4" fmla="*/ 57 w 114"/>
              <a:gd name="T5" fmla="*/ 97 h 113"/>
              <a:gd name="T6" fmla="*/ 97 w 114"/>
              <a:gd name="T7" fmla="*/ 57 h 113"/>
              <a:gd name="T8" fmla="*/ 57 w 114"/>
              <a:gd name="T9" fmla="*/ 16 h 113"/>
              <a:gd name="T10" fmla="*/ 57 w 114"/>
              <a:gd name="T11" fmla="*/ 113 h 113"/>
              <a:gd name="T12" fmla="*/ 0 w 114"/>
              <a:gd name="T13" fmla="*/ 57 h 113"/>
              <a:gd name="T14" fmla="*/ 57 w 114"/>
              <a:gd name="T15" fmla="*/ 0 h 113"/>
              <a:gd name="T16" fmla="*/ 114 w 114"/>
              <a:gd name="T17" fmla="*/ 57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7"/>
                </a:cubicBezTo>
                <a:cubicBezTo>
                  <a:pt x="17" y="79"/>
                  <a:pt x="35" y="97"/>
                  <a:pt x="57" y="97"/>
                </a:cubicBezTo>
                <a:cubicBezTo>
                  <a:pt x="79" y="97"/>
                  <a:pt x="97" y="79"/>
                  <a:pt x="97" y="57"/>
                </a:cubicBezTo>
                <a:cubicBezTo>
                  <a:pt x="97" y="34"/>
                  <a:pt x="79" y="16"/>
                  <a:pt x="57" y="16"/>
                </a:cubicBezTo>
                <a:close/>
                <a:moveTo>
                  <a:pt x="57" y="113"/>
                </a:moveTo>
                <a:cubicBezTo>
                  <a:pt x="26" y="113"/>
                  <a:pt x="0" y="88"/>
                  <a:pt x="0" y="57"/>
                </a:cubicBezTo>
                <a:cubicBezTo>
                  <a:pt x="0" y="25"/>
                  <a:pt x="26" y="0"/>
                  <a:pt x="57" y="0"/>
                </a:cubicBezTo>
                <a:cubicBezTo>
                  <a:pt x="88" y="0"/>
                  <a:pt x="114" y="25"/>
                  <a:pt x="114" y="57"/>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8" name="Freeform 418">
            <a:extLst>
              <a:ext uri="{FF2B5EF4-FFF2-40B4-BE49-F238E27FC236}">
                <a16:creationId xmlns:a16="http://schemas.microsoft.com/office/drawing/2014/main" id="{4005A0CF-4852-757D-9EFD-AF05D71595EC}"/>
              </a:ext>
            </a:extLst>
          </xdr:cNvPr>
          <xdr:cNvSpPr>
            <a:spLocks/>
          </xdr:cNvSpPr>
        </xdr:nvSpPr>
        <xdr:spPr bwMode="auto">
          <a:xfrm>
            <a:off x="9220201" y="4408488"/>
            <a:ext cx="155575" cy="190500"/>
          </a:xfrm>
          <a:custGeom>
            <a:avLst/>
            <a:gdLst>
              <a:gd name="T0" fmla="*/ 139 w 232"/>
              <a:gd name="T1" fmla="*/ 283 h 283"/>
              <a:gd name="T2" fmla="*/ 0 w 232"/>
              <a:gd name="T3" fmla="*/ 283 h 283"/>
              <a:gd name="T4" fmla="*/ 0 w 232"/>
              <a:gd name="T5" fmla="*/ 266 h 283"/>
              <a:gd name="T6" fmla="*/ 139 w 232"/>
              <a:gd name="T7" fmla="*/ 266 h 283"/>
              <a:gd name="T8" fmla="*/ 215 w 232"/>
              <a:gd name="T9" fmla="*/ 189 h 283"/>
              <a:gd name="T10" fmla="*/ 215 w 232"/>
              <a:gd name="T11" fmla="*/ 0 h 283"/>
              <a:gd name="T12" fmla="*/ 232 w 232"/>
              <a:gd name="T13" fmla="*/ 0 h 283"/>
              <a:gd name="T14" fmla="*/ 232 w 232"/>
              <a:gd name="T15" fmla="*/ 189 h 283"/>
              <a:gd name="T16" fmla="*/ 139 w 232"/>
              <a:gd name="T17" fmla="*/ 283 h 2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2" h="283">
                <a:moveTo>
                  <a:pt x="139" y="283"/>
                </a:moveTo>
                <a:lnTo>
                  <a:pt x="0" y="283"/>
                </a:lnTo>
                <a:lnTo>
                  <a:pt x="0" y="266"/>
                </a:lnTo>
                <a:lnTo>
                  <a:pt x="139" y="266"/>
                </a:lnTo>
                <a:cubicBezTo>
                  <a:pt x="181" y="266"/>
                  <a:pt x="215" y="232"/>
                  <a:pt x="215" y="189"/>
                </a:cubicBezTo>
                <a:lnTo>
                  <a:pt x="215" y="0"/>
                </a:lnTo>
                <a:lnTo>
                  <a:pt x="232" y="0"/>
                </a:lnTo>
                <a:lnTo>
                  <a:pt x="232" y="189"/>
                </a:lnTo>
                <a:cubicBezTo>
                  <a:pt x="232" y="241"/>
                  <a:pt x="190" y="283"/>
                  <a:pt x="139" y="28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9" name="Freeform 419">
            <a:extLst>
              <a:ext uri="{FF2B5EF4-FFF2-40B4-BE49-F238E27FC236}">
                <a16:creationId xmlns:a16="http://schemas.microsoft.com/office/drawing/2014/main" id="{D144BEE2-347C-6F42-AB10-8F0B7B49DB34}"/>
              </a:ext>
            </a:extLst>
          </xdr:cNvPr>
          <xdr:cNvSpPr>
            <a:spLocks/>
          </xdr:cNvSpPr>
        </xdr:nvSpPr>
        <xdr:spPr bwMode="auto">
          <a:xfrm>
            <a:off x="9293226" y="4538663"/>
            <a:ext cx="187325" cy="114300"/>
          </a:xfrm>
          <a:custGeom>
            <a:avLst/>
            <a:gdLst>
              <a:gd name="T0" fmla="*/ 42 w 278"/>
              <a:gd name="T1" fmla="*/ 170 h 170"/>
              <a:gd name="T2" fmla="*/ 0 w 278"/>
              <a:gd name="T3" fmla="*/ 170 h 170"/>
              <a:gd name="T4" fmla="*/ 0 w 278"/>
              <a:gd name="T5" fmla="*/ 153 h 170"/>
              <a:gd name="T6" fmla="*/ 42 w 278"/>
              <a:gd name="T7" fmla="*/ 153 h 170"/>
              <a:gd name="T8" fmla="*/ 105 w 278"/>
              <a:gd name="T9" fmla="*/ 131 h 170"/>
              <a:gd name="T10" fmla="*/ 268 w 278"/>
              <a:gd name="T11" fmla="*/ 0 h 170"/>
              <a:gd name="T12" fmla="*/ 278 w 278"/>
              <a:gd name="T13" fmla="*/ 13 h 170"/>
              <a:gd name="T14" fmla="*/ 115 w 278"/>
              <a:gd name="T15" fmla="*/ 144 h 170"/>
              <a:gd name="T16" fmla="*/ 42 w 278"/>
              <a:gd name="T17" fmla="*/ 17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8" h="170">
                <a:moveTo>
                  <a:pt x="42" y="170"/>
                </a:moveTo>
                <a:lnTo>
                  <a:pt x="0" y="170"/>
                </a:lnTo>
                <a:lnTo>
                  <a:pt x="0" y="153"/>
                </a:lnTo>
                <a:lnTo>
                  <a:pt x="42" y="153"/>
                </a:lnTo>
                <a:cubicBezTo>
                  <a:pt x="65" y="153"/>
                  <a:pt x="87" y="145"/>
                  <a:pt x="105" y="131"/>
                </a:cubicBezTo>
                <a:lnTo>
                  <a:pt x="268" y="0"/>
                </a:lnTo>
                <a:lnTo>
                  <a:pt x="278" y="13"/>
                </a:lnTo>
                <a:lnTo>
                  <a:pt x="115" y="144"/>
                </a:lnTo>
                <a:cubicBezTo>
                  <a:pt x="95" y="160"/>
                  <a:pt x="68" y="170"/>
                  <a:pt x="42" y="170"/>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0" name="Rectangle 491">
            <a:extLst>
              <a:ext uri="{FF2B5EF4-FFF2-40B4-BE49-F238E27FC236}">
                <a16:creationId xmlns:a16="http://schemas.microsoft.com/office/drawing/2014/main" id="{C4BA201A-E4DB-F230-C6A7-3A65B8413FFD}"/>
              </a:ext>
            </a:extLst>
          </xdr:cNvPr>
          <xdr:cNvSpPr>
            <a:spLocks noChangeArrowheads="1"/>
          </xdr:cNvSpPr>
        </xdr:nvSpPr>
        <xdr:spPr bwMode="auto">
          <a:xfrm>
            <a:off x="9104313" y="4641851"/>
            <a:ext cx="141288" cy="11113"/>
          </a:xfrm>
          <a:prstGeom prst="rect">
            <a:avLst/>
          </a:prstGeom>
          <a:grpFill/>
          <a:ln w="9525">
            <a:solidFill>
              <a:schemeClr val="accent1"/>
            </a:solid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1" name="Freeform 421">
            <a:extLst>
              <a:ext uri="{FF2B5EF4-FFF2-40B4-BE49-F238E27FC236}">
                <a16:creationId xmlns:a16="http://schemas.microsoft.com/office/drawing/2014/main" id="{5B258C4E-16B9-BBC0-A071-DF981931E14A}"/>
              </a:ext>
            </a:extLst>
          </xdr:cNvPr>
          <xdr:cNvSpPr>
            <a:spLocks noEditPoints="1"/>
          </xdr:cNvSpPr>
        </xdr:nvSpPr>
        <xdr:spPr bwMode="auto">
          <a:xfrm>
            <a:off x="9332913" y="4337051"/>
            <a:ext cx="76200" cy="76200"/>
          </a:xfrm>
          <a:custGeom>
            <a:avLst/>
            <a:gdLst>
              <a:gd name="T0" fmla="*/ 57 w 114"/>
              <a:gd name="T1" fmla="*/ 16 h 113"/>
              <a:gd name="T2" fmla="*/ 17 w 114"/>
              <a:gd name="T3" fmla="*/ 56 h 113"/>
              <a:gd name="T4" fmla="*/ 57 w 114"/>
              <a:gd name="T5" fmla="*/ 96 h 113"/>
              <a:gd name="T6" fmla="*/ 97 w 114"/>
              <a:gd name="T7" fmla="*/ 56 h 113"/>
              <a:gd name="T8" fmla="*/ 57 w 114"/>
              <a:gd name="T9" fmla="*/ 16 h 113"/>
              <a:gd name="T10" fmla="*/ 57 w 114"/>
              <a:gd name="T11" fmla="*/ 113 h 113"/>
              <a:gd name="T12" fmla="*/ 0 w 114"/>
              <a:gd name="T13" fmla="*/ 56 h 113"/>
              <a:gd name="T14" fmla="*/ 57 w 114"/>
              <a:gd name="T15" fmla="*/ 0 h 113"/>
              <a:gd name="T16" fmla="*/ 114 w 114"/>
              <a:gd name="T17" fmla="*/ 56 h 113"/>
              <a:gd name="T18" fmla="*/ 57 w 114"/>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4" h="113">
                <a:moveTo>
                  <a:pt x="57" y="16"/>
                </a:moveTo>
                <a:cubicBezTo>
                  <a:pt x="35" y="16"/>
                  <a:pt x="17" y="34"/>
                  <a:pt x="17" y="56"/>
                </a:cubicBezTo>
                <a:cubicBezTo>
                  <a:pt x="17" y="78"/>
                  <a:pt x="35" y="96"/>
                  <a:pt x="57" y="96"/>
                </a:cubicBezTo>
                <a:cubicBezTo>
                  <a:pt x="79" y="96"/>
                  <a:pt x="97" y="78"/>
                  <a:pt x="97" y="56"/>
                </a:cubicBezTo>
                <a:cubicBezTo>
                  <a:pt x="97" y="34"/>
                  <a:pt x="79" y="16"/>
                  <a:pt x="57" y="16"/>
                </a:cubicBezTo>
                <a:close/>
                <a:moveTo>
                  <a:pt x="57" y="113"/>
                </a:moveTo>
                <a:cubicBezTo>
                  <a:pt x="25" y="113"/>
                  <a:pt x="0" y="88"/>
                  <a:pt x="0" y="56"/>
                </a:cubicBezTo>
                <a:cubicBezTo>
                  <a:pt x="0" y="25"/>
                  <a:pt x="25" y="0"/>
                  <a:pt x="57" y="0"/>
                </a:cubicBezTo>
                <a:cubicBezTo>
                  <a:pt x="88" y="0"/>
                  <a:pt x="114" y="25"/>
                  <a:pt x="114" y="56"/>
                </a:cubicBezTo>
                <a:cubicBezTo>
                  <a:pt x="114" y="88"/>
                  <a:pt x="88" y="113"/>
                  <a:pt x="57"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2" name="Freeform 422">
            <a:extLst>
              <a:ext uri="{FF2B5EF4-FFF2-40B4-BE49-F238E27FC236}">
                <a16:creationId xmlns:a16="http://schemas.microsoft.com/office/drawing/2014/main" id="{33BC50EA-C24D-46CE-344E-052820870189}"/>
              </a:ext>
            </a:extLst>
          </xdr:cNvPr>
          <xdr:cNvSpPr>
            <a:spLocks noEditPoints="1"/>
          </xdr:cNvSpPr>
        </xdr:nvSpPr>
        <xdr:spPr bwMode="auto">
          <a:xfrm>
            <a:off x="9463088" y="4486276"/>
            <a:ext cx="76200" cy="76200"/>
          </a:xfrm>
          <a:custGeom>
            <a:avLst/>
            <a:gdLst>
              <a:gd name="T0" fmla="*/ 56 w 113"/>
              <a:gd name="T1" fmla="*/ 16 h 113"/>
              <a:gd name="T2" fmla="*/ 16 w 113"/>
              <a:gd name="T3" fmla="*/ 57 h 113"/>
              <a:gd name="T4" fmla="*/ 56 w 113"/>
              <a:gd name="T5" fmla="*/ 97 h 113"/>
              <a:gd name="T6" fmla="*/ 96 w 113"/>
              <a:gd name="T7" fmla="*/ 57 h 113"/>
              <a:gd name="T8" fmla="*/ 56 w 113"/>
              <a:gd name="T9" fmla="*/ 16 h 113"/>
              <a:gd name="T10" fmla="*/ 56 w 113"/>
              <a:gd name="T11" fmla="*/ 113 h 113"/>
              <a:gd name="T12" fmla="*/ 0 w 113"/>
              <a:gd name="T13" fmla="*/ 57 h 113"/>
              <a:gd name="T14" fmla="*/ 56 w 113"/>
              <a:gd name="T15" fmla="*/ 0 h 113"/>
              <a:gd name="T16" fmla="*/ 113 w 113"/>
              <a:gd name="T17" fmla="*/ 57 h 113"/>
              <a:gd name="T18" fmla="*/ 56 w 113"/>
              <a:gd name="T19" fmla="*/ 113 h 1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3">
                <a:moveTo>
                  <a:pt x="56" y="16"/>
                </a:moveTo>
                <a:cubicBezTo>
                  <a:pt x="34" y="16"/>
                  <a:pt x="16" y="34"/>
                  <a:pt x="16" y="57"/>
                </a:cubicBezTo>
                <a:cubicBezTo>
                  <a:pt x="16" y="79"/>
                  <a:pt x="34" y="97"/>
                  <a:pt x="56" y="97"/>
                </a:cubicBezTo>
                <a:cubicBezTo>
                  <a:pt x="78" y="97"/>
                  <a:pt x="96" y="79"/>
                  <a:pt x="96" y="57"/>
                </a:cubicBezTo>
                <a:cubicBezTo>
                  <a:pt x="96" y="34"/>
                  <a:pt x="78" y="16"/>
                  <a:pt x="56" y="16"/>
                </a:cubicBezTo>
                <a:close/>
                <a:moveTo>
                  <a:pt x="56" y="113"/>
                </a:moveTo>
                <a:cubicBezTo>
                  <a:pt x="25" y="113"/>
                  <a:pt x="0" y="88"/>
                  <a:pt x="0" y="57"/>
                </a:cubicBezTo>
                <a:cubicBezTo>
                  <a:pt x="0" y="25"/>
                  <a:pt x="25" y="0"/>
                  <a:pt x="56" y="0"/>
                </a:cubicBezTo>
                <a:cubicBezTo>
                  <a:pt x="88" y="0"/>
                  <a:pt x="113" y="25"/>
                  <a:pt x="113" y="57"/>
                </a:cubicBezTo>
                <a:cubicBezTo>
                  <a:pt x="113" y="88"/>
                  <a:pt x="88" y="113"/>
                  <a:pt x="56" y="113"/>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3" name="Freeform 423">
            <a:extLst>
              <a:ext uri="{FF2B5EF4-FFF2-40B4-BE49-F238E27FC236}">
                <a16:creationId xmlns:a16="http://schemas.microsoft.com/office/drawing/2014/main" id="{98862DD7-7C3B-6982-EA33-3C1ED2D2A85F}"/>
              </a:ext>
            </a:extLst>
          </xdr:cNvPr>
          <xdr:cNvSpPr>
            <a:spLocks/>
          </xdr:cNvSpPr>
        </xdr:nvSpPr>
        <xdr:spPr bwMode="auto">
          <a:xfrm>
            <a:off x="9104313" y="4752976"/>
            <a:ext cx="376238" cy="114300"/>
          </a:xfrm>
          <a:custGeom>
            <a:avLst/>
            <a:gdLst>
              <a:gd name="T0" fmla="*/ 547 w 557"/>
              <a:gd name="T1" fmla="*/ 169 h 169"/>
              <a:gd name="T2" fmla="*/ 384 w 557"/>
              <a:gd name="T3" fmla="*/ 39 h 169"/>
              <a:gd name="T4" fmla="*/ 321 w 557"/>
              <a:gd name="T5" fmla="*/ 17 h 169"/>
              <a:gd name="T6" fmla="*/ 0 w 557"/>
              <a:gd name="T7" fmla="*/ 17 h 169"/>
              <a:gd name="T8" fmla="*/ 0 w 557"/>
              <a:gd name="T9" fmla="*/ 0 h 169"/>
              <a:gd name="T10" fmla="*/ 321 w 557"/>
              <a:gd name="T11" fmla="*/ 0 h 169"/>
              <a:gd name="T12" fmla="*/ 394 w 557"/>
              <a:gd name="T13" fmla="*/ 26 h 169"/>
              <a:gd name="T14" fmla="*/ 557 w 557"/>
              <a:gd name="T15" fmla="*/ 156 h 169"/>
              <a:gd name="T16" fmla="*/ 547 w 557"/>
              <a:gd name="T17" fmla="*/ 16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57" h="169">
                <a:moveTo>
                  <a:pt x="547" y="169"/>
                </a:moveTo>
                <a:lnTo>
                  <a:pt x="384" y="39"/>
                </a:lnTo>
                <a:cubicBezTo>
                  <a:pt x="366" y="24"/>
                  <a:pt x="344" y="17"/>
                  <a:pt x="321" y="17"/>
                </a:cubicBezTo>
                <a:lnTo>
                  <a:pt x="0" y="17"/>
                </a:lnTo>
                <a:lnTo>
                  <a:pt x="0" y="0"/>
                </a:lnTo>
                <a:lnTo>
                  <a:pt x="321" y="0"/>
                </a:lnTo>
                <a:cubicBezTo>
                  <a:pt x="347" y="0"/>
                  <a:pt x="374" y="9"/>
                  <a:pt x="394" y="26"/>
                </a:cubicBezTo>
                <a:lnTo>
                  <a:pt x="557" y="156"/>
                </a:lnTo>
                <a:lnTo>
                  <a:pt x="547" y="169"/>
                </a:ln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4" name="Freeform 424">
            <a:extLst>
              <a:ext uri="{FF2B5EF4-FFF2-40B4-BE49-F238E27FC236}">
                <a16:creationId xmlns:a16="http://schemas.microsoft.com/office/drawing/2014/main" id="{E23DB8F8-7E3C-1BBA-2E18-AF8F4C15C069}"/>
              </a:ext>
            </a:extLst>
          </xdr:cNvPr>
          <xdr:cNvSpPr>
            <a:spLocks noEditPoints="1"/>
          </xdr:cNvSpPr>
        </xdr:nvSpPr>
        <xdr:spPr bwMode="auto">
          <a:xfrm>
            <a:off x="9463088" y="4843463"/>
            <a:ext cx="76200" cy="76200"/>
          </a:xfrm>
          <a:custGeom>
            <a:avLst/>
            <a:gdLst>
              <a:gd name="T0" fmla="*/ 56 w 113"/>
              <a:gd name="T1" fmla="*/ 17 h 114"/>
              <a:gd name="T2" fmla="*/ 16 w 113"/>
              <a:gd name="T3" fmla="*/ 57 h 114"/>
              <a:gd name="T4" fmla="*/ 56 w 113"/>
              <a:gd name="T5" fmla="*/ 97 h 114"/>
              <a:gd name="T6" fmla="*/ 96 w 113"/>
              <a:gd name="T7" fmla="*/ 57 h 114"/>
              <a:gd name="T8" fmla="*/ 56 w 113"/>
              <a:gd name="T9" fmla="*/ 17 h 114"/>
              <a:gd name="T10" fmla="*/ 56 w 113"/>
              <a:gd name="T11" fmla="*/ 114 h 114"/>
              <a:gd name="T12" fmla="*/ 0 w 113"/>
              <a:gd name="T13" fmla="*/ 57 h 114"/>
              <a:gd name="T14" fmla="*/ 56 w 113"/>
              <a:gd name="T15" fmla="*/ 0 h 114"/>
              <a:gd name="T16" fmla="*/ 113 w 113"/>
              <a:gd name="T17" fmla="*/ 57 h 114"/>
              <a:gd name="T18" fmla="*/ 56 w 113"/>
              <a:gd name="T19" fmla="*/ 114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3" h="114">
                <a:moveTo>
                  <a:pt x="56" y="17"/>
                </a:moveTo>
                <a:cubicBezTo>
                  <a:pt x="34" y="17"/>
                  <a:pt x="16" y="35"/>
                  <a:pt x="16" y="57"/>
                </a:cubicBezTo>
                <a:cubicBezTo>
                  <a:pt x="16" y="79"/>
                  <a:pt x="34" y="97"/>
                  <a:pt x="56" y="97"/>
                </a:cubicBezTo>
                <a:cubicBezTo>
                  <a:pt x="78" y="97"/>
                  <a:pt x="96" y="79"/>
                  <a:pt x="96" y="57"/>
                </a:cubicBezTo>
                <a:cubicBezTo>
                  <a:pt x="96" y="35"/>
                  <a:pt x="78" y="17"/>
                  <a:pt x="56" y="17"/>
                </a:cubicBezTo>
                <a:close/>
                <a:moveTo>
                  <a:pt x="56" y="114"/>
                </a:moveTo>
                <a:cubicBezTo>
                  <a:pt x="25" y="114"/>
                  <a:pt x="0" y="88"/>
                  <a:pt x="0" y="57"/>
                </a:cubicBezTo>
                <a:cubicBezTo>
                  <a:pt x="0" y="26"/>
                  <a:pt x="25" y="0"/>
                  <a:pt x="56" y="0"/>
                </a:cubicBezTo>
                <a:cubicBezTo>
                  <a:pt x="88" y="0"/>
                  <a:pt x="113" y="26"/>
                  <a:pt x="113" y="57"/>
                </a:cubicBezTo>
                <a:cubicBezTo>
                  <a:pt x="113" y="88"/>
                  <a:pt x="88" y="114"/>
                  <a:pt x="56" y="114"/>
                </a:cubicBezTo>
                <a:close/>
              </a:path>
            </a:pathLst>
          </a:custGeom>
          <a:grpFill/>
          <a:ln w="9525">
            <a:solidFill>
              <a:schemeClr val="accent1"/>
            </a:solid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9</xdr:col>
      <xdr:colOff>336550</xdr:colOff>
      <xdr:row>57</xdr:row>
      <xdr:rowOff>129117</xdr:rowOff>
    </xdr:from>
    <xdr:to>
      <xdr:col>9</xdr:col>
      <xdr:colOff>877170</xdr:colOff>
      <xdr:row>57</xdr:row>
      <xdr:rowOff>665693</xdr:rowOff>
    </xdr:to>
    <xdr:grpSp>
      <xdr:nvGrpSpPr>
        <xdr:cNvPr id="555" name="Touch_point" descr="{&quot;Key&quot;:&quot;POWER_USER_SHAPE_ICON&quot;,&quot;Value&quot;:&quot;POWER_USER_SHAPE_ICON_STYLE_1&quot;}">
          <a:extLst>
            <a:ext uri="{FF2B5EF4-FFF2-40B4-BE49-F238E27FC236}">
              <a16:creationId xmlns:a16="http://schemas.microsoft.com/office/drawing/2014/main" id="{C2327C22-B3F6-DA46-B810-62D3C1CDBBCA}"/>
            </a:ext>
          </a:extLst>
        </xdr:cNvPr>
        <xdr:cNvGrpSpPr>
          <a:grpSpLocks noChangeAspect="1"/>
        </xdr:cNvGrpSpPr>
      </xdr:nvGrpSpPr>
      <xdr:grpSpPr>
        <a:xfrm flipH="1">
          <a:off x="8429625" y="16289867"/>
          <a:ext cx="543795" cy="539751"/>
          <a:chOff x="10635380" y="314325"/>
          <a:chExt cx="1081240" cy="1085850"/>
        </a:xfrm>
        <a:noFill/>
      </xdr:grpSpPr>
      <xdr:sp macro="" textlink="">
        <xdr:nvSpPr>
          <xdr:cNvPr id="556" name="Arrow8">
            <a:extLst>
              <a:ext uri="{FF2B5EF4-FFF2-40B4-BE49-F238E27FC236}">
                <a16:creationId xmlns:a16="http://schemas.microsoft.com/office/drawing/2014/main" id="{36BA139F-D9F5-1F3D-14ED-9AA0F90ADBC0}"/>
              </a:ext>
            </a:extLst>
          </xdr:cNvPr>
          <xdr:cNvSpPr>
            <a:spLocks noChangeAspect="1"/>
          </xdr:cNvSpPr>
        </xdr:nvSpPr>
        <xdr:spPr bwMode="auto">
          <a:xfrm>
            <a:off x="11176000" y="857250"/>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7" name="Arrow8">
            <a:extLst>
              <a:ext uri="{FF2B5EF4-FFF2-40B4-BE49-F238E27FC236}">
                <a16:creationId xmlns:a16="http://schemas.microsoft.com/office/drawing/2014/main" id="{4455590B-0BB5-6CAD-BB46-893EDDE2C959}"/>
              </a:ext>
            </a:extLst>
          </xdr:cNvPr>
          <xdr:cNvSpPr>
            <a:spLocks noChangeAspect="1"/>
          </xdr:cNvSpPr>
        </xdr:nvSpPr>
        <xdr:spPr bwMode="auto">
          <a:xfrm rot="10800000">
            <a:off x="10635380" y="314325"/>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3</xdr:col>
      <xdr:colOff>107953</xdr:colOff>
      <xdr:row>63</xdr:row>
      <xdr:rowOff>78316</xdr:rowOff>
    </xdr:from>
    <xdr:to>
      <xdr:col>3</xdr:col>
      <xdr:colOff>825559</xdr:colOff>
      <xdr:row>63</xdr:row>
      <xdr:rowOff>616478</xdr:rowOff>
    </xdr:to>
    <xdr:grpSp>
      <xdr:nvGrpSpPr>
        <xdr:cNvPr id="544" name="Project_launch" descr="{&quot;Key&quot;:&quot;POWER_USER_SHAPE_ICON&quot;,&quot;Value&quot;:&quot;POWER_USER_SHAPE_ICON_STYLE_1&quot;}">
          <a:extLst>
            <a:ext uri="{FF2B5EF4-FFF2-40B4-BE49-F238E27FC236}">
              <a16:creationId xmlns:a16="http://schemas.microsoft.com/office/drawing/2014/main" id="{6617D798-3BFC-5444-825E-4010A4F0E7A6}"/>
            </a:ext>
          </a:extLst>
        </xdr:cNvPr>
        <xdr:cNvGrpSpPr>
          <a:grpSpLocks noChangeAspect="1"/>
        </xdr:cNvGrpSpPr>
      </xdr:nvGrpSpPr>
      <xdr:grpSpPr>
        <a:xfrm>
          <a:off x="2581278" y="18956866"/>
          <a:ext cx="723956" cy="541337"/>
          <a:chOff x="2932113" y="4483100"/>
          <a:chExt cx="855663" cy="644525"/>
        </a:xfrm>
      </xdr:grpSpPr>
      <xdr:sp macro="" textlink="">
        <xdr:nvSpPr>
          <xdr:cNvPr id="545" name="Freeform 61">
            <a:extLst>
              <a:ext uri="{FF2B5EF4-FFF2-40B4-BE49-F238E27FC236}">
                <a16:creationId xmlns:a16="http://schemas.microsoft.com/office/drawing/2014/main" id="{1C99B6E8-60CD-C978-2763-DD0B6B6B67A5}"/>
              </a:ext>
            </a:extLst>
          </xdr:cNvPr>
          <xdr:cNvSpPr>
            <a:spLocks/>
          </xdr:cNvSpPr>
        </xdr:nvSpPr>
        <xdr:spPr bwMode="auto">
          <a:xfrm>
            <a:off x="2932113" y="4752975"/>
            <a:ext cx="458788" cy="374650"/>
          </a:xfrm>
          <a:custGeom>
            <a:avLst/>
            <a:gdLst>
              <a:gd name="T0" fmla="*/ 0 w 611"/>
              <a:gd name="T1" fmla="*/ 498 h 498"/>
              <a:gd name="T2" fmla="*/ 32 w 611"/>
              <a:gd name="T3" fmla="*/ 146 h 498"/>
              <a:gd name="T4" fmla="*/ 199 w 611"/>
              <a:gd name="T5" fmla="*/ 7 h 498"/>
              <a:gd name="T6" fmla="*/ 340 w 611"/>
              <a:gd name="T7" fmla="*/ 157 h 498"/>
              <a:gd name="T8" fmla="*/ 551 w 611"/>
              <a:gd name="T9" fmla="*/ 360 h 498"/>
              <a:gd name="T10" fmla="*/ 608 w 611"/>
              <a:gd name="T11" fmla="*/ 428 h 498"/>
              <a:gd name="T12" fmla="*/ 545 w 611"/>
              <a:gd name="T13" fmla="*/ 485 h 498"/>
              <a:gd name="T14" fmla="*/ 544 w 611"/>
              <a:gd name="T15" fmla="*/ 485 h 498"/>
              <a:gd name="T16" fmla="*/ 236 w 611"/>
              <a:gd name="T17" fmla="*/ 274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1" h="498">
                <a:moveTo>
                  <a:pt x="0" y="498"/>
                </a:moveTo>
                <a:lnTo>
                  <a:pt x="32" y="146"/>
                </a:lnTo>
                <a:cubicBezTo>
                  <a:pt x="44" y="49"/>
                  <a:pt x="123" y="0"/>
                  <a:pt x="199" y="7"/>
                </a:cubicBezTo>
                <a:cubicBezTo>
                  <a:pt x="278" y="14"/>
                  <a:pt x="330" y="80"/>
                  <a:pt x="340" y="157"/>
                </a:cubicBezTo>
                <a:cubicBezTo>
                  <a:pt x="355" y="278"/>
                  <a:pt x="441" y="350"/>
                  <a:pt x="551" y="360"/>
                </a:cubicBezTo>
                <a:cubicBezTo>
                  <a:pt x="586" y="363"/>
                  <a:pt x="611" y="393"/>
                  <a:pt x="608" y="428"/>
                </a:cubicBezTo>
                <a:cubicBezTo>
                  <a:pt x="605" y="466"/>
                  <a:pt x="573" y="485"/>
                  <a:pt x="545" y="485"/>
                </a:cubicBezTo>
                <a:lnTo>
                  <a:pt x="544" y="485"/>
                </a:lnTo>
                <a:cubicBezTo>
                  <a:pt x="392" y="474"/>
                  <a:pt x="280" y="384"/>
                  <a:pt x="236" y="274"/>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6" name="Line 62">
            <a:extLst>
              <a:ext uri="{FF2B5EF4-FFF2-40B4-BE49-F238E27FC236}">
                <a16:creationId xmlns:a16="http://schemas.microsoft.com/office/drawing/2014/main" id="{AB022560-F73C-ED66-F3AC-3DA0AB371FF4}"/>
              </a:ext>
            </a:extLst>
          </xdr:cNvPr>
          <xdr:cNvSpPr>
            <a:spLocks noChangeShapeType="1"/>
          </xdr:cNvSpPr>
        </xdr:nvSpPr>
        <xdr:spPr bwMode="auto">
          <a:xfrm flipH="1">
            <a:off x="3167063" y="5048250"/>
            <a:ext cx="6350" cy="79375"/>
          </a:xfrm>
          <a:prstGeom prst="line">
            <a:avLst/>
          </a:prstGeom>
          <a:noFill/>
          <a:ln w="19050" cap="flat">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7" name="Freeform 63">
            <a:extLst>
              <a:ext uri="{FF2B5EF4-FFF2-40B4-BE49-F238E27FC236}">
                <a16:creationId xmlns:a16="http://schemas.microsoft.com/office/drawing/2014/main" id="{F7748B6D-5340-5149-7AE4-16AE57F46868}"/>
              </a:ext>
            </a:extLst>
          </xdr:cNvPr>
          <xdr:cNvSpPr>
            <a:spLocks/>
          </xdr:cNvSpPr>
        </xdr:nvSpPr>
        <xdr:spPr bwMode="auto">
          <a:xfrm>
            <a:off x="3360738" y="4759325"/>
            <a:ext cx="427038" cy="368300"/>
          </a:xfrm>
          <a:custGeom>
            <a:avLst/>
            <a:gdLst>
              <a:gd name="T0" fmla="*/ 568 w 568"/>
              <a:gd name="T1" fmla="*/ 490 h 490"/>
              <a:gd name="T2" fmla="*/ 536 w 568"/>
              <a:gd name="T3" fmla="*/ 144 h 490"/>
              <a:gd name="T4" fmla="*/ 373 w 568"/>
              <a:gd name="T5" fmla="*/ 8 h 490"/>
              <a:gd name="T6" fmla="*/ 235 w 568"/>
              <a:gd name="T7" fmla="*/ 155 h 490"/>
              <a:gd name="T8" fmla="*/ 0 w 568"/>
              <a:gd name="T9" fmla="*/ 357 h 490"/>
            </a:gdLst>
            <a:ahLst/>
            <a:cxnLst>
              <a:cxn ang="0">
                <a:pos x="T0" y="T1"/>
              </a:cxn>
              <a:cxn ang="0">
                <a:pos x="T2" y="T3"/>
              </a:cxn>
              <a:cxn ang="0">
                <a:pos x="T4" y="T5"/>
              </a:cxn>
              <a:cxn ang="0">
                <a:pos x="T6" y="T7"/>
              </a:cxn>
              <a:cxn ang="0">
                <a:pos x="T8" y="T9"/>
              </a:cxn>
            </a:cxnLst>
            <a:rect l="0" t="0" r="r" b="b"/>
            <a:pathLst>
              <a:path w="568" h="490">
                <a:moveTo>
                  <a:pt x="568" y="490"/>
                </a:moveTo>
                <a:lnTo>
                  <a:pt x="536" y="144"/>
                </a:lnTo>
                <a:cubicBezTo>
                  <a:pt x="525" y="53"/>
                  <a:pt x="449" y="0"/>
                  <a:pt x="373" y="8"/>
                </a:cubicBezTo>
                <a:cubicBezTo>
                  <a:pt x="295" y="15"/>
                  <a:pt x="244" y="79"/>
                  <a:pt x="235" y="155"/>
                </a:cubicBezTo>
                <a:cubicBezTo>
                  <a:pt x="220" y="274"/>
                  <a:pt x="125" y="350"/>
                  <a:pt x="0" y="357"/>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8" name="Freeform 64">
            <a:extLst>
              <a:ext uri="{FF2B5EF4-FFF2-40B4-BE49-F238E27FC236}">
                <a16:creationId xmlns:a16="http://schemas.microsoft.com/office/drawing/2014/main" id="{08E2090F-8E06-9BA8-DA1B-24C8A166F6E9}"/>
              </a:ext>
            </a:extLst>
          </xdr:cNvPr>
          <xdr:cNvSpPr>
            <a:spLocks/>
          </xdr:cNvSpPr>
        </xdr:nvSpPr>
        <xdr:spPr bwMode="auto">
          <a:xfrm>
            <a:off x="3357563" y="5051425"/>
            <a:ext cx="200025" cy="76200"/>
          </a:xfrm>
          <a:custGeom>
            <a:avLst/>
            <a:gdLst>
              <a:gd name="T0" fmla="*/ 0 w 266"/>
              <a:gd name="T1" fmla="*/ 84 h 101"/>
              <a:gd name="T2" fmla="*/ 254 w 266"/>
              <a:gd name="T3" fmla="*/ 0 h 101"/>
              <a:gd name="T4" fmla="*/ 266 w 266"/>
              <a:gd name="T5" fmla="*/ 101 h 101"/>
            </a:gdLst>
            <a:ahLst/>
            <a:cxnLst>
              <a:cxn ang="0">
                <a:pos x="T0" y="T1"/>
              </a:cxn>
              <a:cxn ang="0">
                <a:pos x="T2" y="T3"/>
              </a:cxn>
              <a:cxn ang="0">
                <a:pos x="T4" y="T5"/>
              </a:cxn>
            </a:cxnLst>
            <a:rect l="0" t="0" r="r" b="b"/>
            <a:pathLst>
              <a:path w="266" h="101">
                <a:moveTo>
                  <a:pt x="0" y="84"/>
                </a:moveTo>
                <a:cubicBezTo>
                  <a:pt x="97" y="89"/>
                  <a:pt x="199" y="48"/>
                  <a:pt x="254" y="0"/>
                </a:cubicBezTo>
                <a:lnTo>
                  <a:pt x="266" y="101"/>
                </a:ln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9" name="Freeform 65">
            <a:extLst>
              <a:ext uri="{FF2B5EF4-FFF2-40B4-BE49-F238E27FC236}">
                <a16:creationId xmlns:a16="http://schemas.microsoft.com/office/drawing/2014/main" id="{CBFFBA71-B1DB-EEBF-D92F-D6EDBDF488B9}"/>
              </a:ext>
            </a:extLst>
          </xdr:cNvPr>
          <xdr:cNvSpPr>
            <a:spLocks/>
          </xdr:cNvSpPr>
        </xdr:nvSpPr>
        <xdr:spPr bwMode="auto">
          <a:xfrm>
            <a:off x="3486150" y="4600575"/>
            <a:ext cx="214313" cy="133350"/>
          </a:xfrm>
          <a:custGeom>
            <a:avLst/>
            <a:gdLst>
              <a:gd name="T0" fmla="*/ 282 w 285"/>
              <a:gd name="T1" fmla="*/ 1 h 177"/>
              <a:gd name="T2" fmla="*/ 277 w 285"/>
              <a:gd name="T3" fmla="*/ 65 h 177"/>
              <a:gd name="T4" fmla="*/ 105 w 285"/>
              <a:gd name="T5" fmla="*/ 154 h 177"/>
              <a:gd name="T6" fmla="*/ 12 w 285"/>
              <a:gd name="T7" fmla="*/ 0 h 177"/>
            </a:gdLst>
            <a:ahLst/>
            <a:cxnLst>
              <a:cxn ang="0">
                <a:pos x="T0" y="T1"/>
              </a:cxn>
              <a:cxn ang="0">
                <a:pos x="T2" y="T3"/>
              </a:cxn>
              <a:cxn ang="0">
                <a:pos x="T4" y="T5"/>
              </a:cxn>
              <a:cxn ang="0">
                <a:pos x="T6" y="T7"/>
              </a:cxn>
            </a:cxnLst>
            <a:rect l="0" t="0" r="r" b="b"/>
            <a:pathLst>
              <a:path w="285" h="177">
                <a:moveTo>
                  <a:pt x="282" y="1"/>
                </a:moveTo>
                <a:cubicBezTo>
                  <a:pt x="285" y="21"/>
                  <a:pt x="284" y="43"/>
                  <a:pt x="277" y="65"/>
                </a:cubicBezTo>
                <a:cubicBezTo>
                  <a:pt x="254" y="137"/>
                  <a:pt x="177" y="177"/>
                  <a:pt x="105" y="154"/>
                </a:cubicBezTo>
                <a:cubicBezTo>
                  <a:pt x="39" y="133"/>
                  <a:pt x="0" y="66"/>
                  <a:pt x="12"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0" name="Freeform 66">
            <a:extLst>
              <a:ext uri="{FF2B5EF4-FFF2-40B4-BE49-F238E27FC236}">
                <a16:creationId xmlns:a16="http://schemas.microsoft.com/office/drawing/2014/main" id="{56065B7B-0448-058F-BBD9-C3F34A755EB4}"/>
              </a:ext>
            </a:extLst>
          </xdr:cNvPr>
          <xdr:cNvSpPr>
            <a:spLocks/>
          </xdr:cNvSpPr>
        </xdr:nvSpPr>
        <xdr:spPr bwMode="auto">
          <a:xfrm>
            <a:off x="3484563" y="4483100"/>
            <a:ext cx="223838" cy="115888"/>
          </a:xfrm>
          <a:custGeom>
            <a:avLst/>
            <a:gdLst>
              <a:gd name="T0" fmla="*/ 0 w 297"/>
              <a:gd name="T1" fmla="*/ 154 h 154"/>
              <a:gd name="T2" fmla="*/ 149 w 297"/>
              <a:gd name="T3" fmla="*/ 0 h 154"/>
              <a:gd name="T4" fmla="*/ 191 w 297"/>
              <a:gd name="T5" fmla="*/ 7 h 154"/>
              <a:gd name="T6" fmla="*/ 295 w 297"/>
              <a:gd name="T7" fmla="*/ 152 h 154"/>
            </a:gdLst>
            <a:ahLst/>
            <a:cxnLst>
              <a:cxn ang="0">
                <a:pos x="T0" y="T1"/>
              </a:cxn>
              <a:cxn ang="0">
                <a:pos x="T2" y="T3"/>
              </a:cxn>
              <a:cxn ang="0">
                <a:pos x="T4" y="T5"/>
              </a:cxn>
              <a:cxn ang="0">
                <a:pos x="T6" y="T7"/>
              </a:cxn>
            </a:cxnLst>
            <a:rect l="0" t="0" r="r" b="b"/>
            <a:pathLst>
              <a:path w="297" h="154">
                <a:moveTo>
                  <a:pt x="0" y="154"/>
                </a:moveTo>
                <a:cubicBezTo>
                  <a:pt x="3" y="63"/>
                  <a:pt x="70" y="0"/>
                  <a:pt x="149" y="0"/>
                </a:cubicBezTo>
                <a:cubicBezTo>
                  <a:pt x="164" y="0"/>
                  <a:pt x="178" y="3"/>
                  <a:pt x="191" y="7"/>
                </a:cubicBezTo>
                <a:cubicBezTo>
                  <a:pt x="256" y="27"/>
                  <a:pt x="297" y="93"/>
                  <a:pt x="295"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1" name="Line 67">
            <a:extLst>
              <a:ext uri="{FF2B5EF4-FFF2-40B4-BE49-F238E27FC236}">
                <a16:creationId xmlns:a16="http://schemas.microsoft.com/office/drawing/2014/main" id="{3FE76A3E-C2DE-5307-FAEB-8C9B51BBBAD6}"/>
              </a:ext>
            </a:extLst>
          </xdr:cNvPr>
          <xdr:cNvSpPr>
            <a:spLocks noChangeShapeType="1"/>
          </xdr:cNvSpPr>
        </xdr:nvSpPr>
        <xdr:spPr bwMode="auto">
          <a:xfrm>
            <a:off x="3448050" y="4598988"/>
            <a:ext cx="266700"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2" name="Freeform 68">
            <a:extLst>
              <a:ext uri="{FF2B5EF4-FFF2-40B4-BE49-F238E27FC236}">
                <a16:creationId xmlns:a16="http://schemas.microsoft.com/office/drawing/2014/main" id="{B423F223-035E-EC54-2D9C-96AC9CB9D5BD}"/>
              </a:ext>
            </a:extLst>
          </xdr:cNvPr>
          <xdr:cNvSpPr>
            <a:spLocks/>
          </xdr:cNvSpPr>
        </xdr:nvSpPr>
        <xdr:spPr bwMode="auto">
          <a:xfrm>
            <a:off x="3021013" y="4600575"/>
            <a:ext cx="214313" cy="133350"/>
          </a:xfrm>
          <a:custGeom>
            <a:avLst/>
            <a:gdLst>
              <a:gd name="T0" fmla="*/ 4 w 285"/>
              <a:gd name="T1" fmla="*/ 1 h 177"/>
              <a:gd name="T2" fmla="*/ 8 w 285"/>
              <a:gd name="T3" fmla="*/ 65 h 177"/>
              <a:gd name="T4" fmla="*/ 181 w 285"/>
              <a:gd name="T5" fmla="*/ 154 h 177"/>
              <a:gd name="T6" fmla="*/ 274 w 285"/>
              <a:gd name="T7" fmla="*/ 0 h 177"/>
            </a:gdLst>
            <a:ahLst/>
            <a:cxnLst>
              <a:cxn ang="0">
                <a:pos x="T0" y="T1"/>
              </a:cxn>
              <a:cxn ang="0">
                <a:pos x="T2" y="T3"/>
              </a:cxn>
              <a:cxn ang="0">
                <a:pos x="T4" y="T5"/>
              </a:cxn>
              <a:cxn ang="0">
                <a:pos x="T6" y="T7"/>
              </a:cxn>
            </a:cxnLst>
            <a:rect l="0" t="0" r="r" b="b"/>
            <a:pathLst>
              <a:path w="285" h="177">
                <a:moveTo>
                  <a:pt x="4" y="1"/>
                </a:moveTo>
                <a:cubicBezTo>
                  <a:pt x="0" y="21"/>
                  <a:pt x="2" y="43"/>
                  <a:pt x="8" y="65"/>
                </a:cubicBezTo>
                <a:cubicBezTo>
                  <a:pt x="31" y="137"/>
                  <a:pt x="109" y="177"/>
                  <a:pt x="181" y="154"/>
                </a:cubicBezTo>
                <a:cubicBezTo>
                  <a:pt x="247" y="133"/>
                  <a:pt x="285" y="66"/>
                  <a:pt x="274" y="0"/>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3" name="Freeform 69">
            <a:extLst>
              <a:ext uri="{FF2B5EF4-FFF2-40B4-BE49-F238E27FC236}">
                <a16:creationId xmlns:a16="http://schemas.microsoft.com/office/drawing/2014/main" id="{E5D604D4-91CB-B4BD-29C4-1B2A0F4CCCE9}"/>
              </a:ext>
            </a:extLst>
          </xdr:cNvPr>
          <xdr:cNvSpPr>
            <a:spLocks/>
          </xdr:cNvSpPr>
        </xdr:nvSpPr>
        <xdr:spPr bwMode="auto">
          <a:xfrm>
            <a:off x="3013075" y="4483100"/>
            <a:ext cx="223838" cy="115888"/>
          </a:xfrm>
          <a:custGeom>
            <a:avLst/>
            <a:gdLst>
              <a:gd name="T0" fmla="*/ 297 w 297"/>
              <a:gd name="T1" fmla="*/ 154 h 154"/>
              <a:gd name="T2" fmla="*/ 148 w 297"/>
              <a:gd name="T3" fmla="*/ 0 h 154"/>
              <a:gd name="T4" fmla="*/ 106 w 297"/>
              <a:gd name="T5" fmla="*/ 7 h 154"/>
              <a:gd name="T6" fmla="*/ 2 w 297"/>
              <a:gd name="T7" fmla="*/ 152 h 154"/>
            </a:gdLst>
            <a:ahLst/>
            <a:cxnLst>
              <a:cxn ang="0">
                <a:pos x="T0" y="T1"/>
              </a:cxn>
              <a:cxn ang="0">
                <a:pos x="T2" y="T3"/>
              </a:cxn>
              <a:cxn ang="0">
                <a:pos x="T4" y="T5"/>
              </a:cxn>
              <a:cxn ang="0">
                <a:pos x="T6" y="T7"/>
              </a:cxn>
            </a:cxnLst>
            <a:rect l="0" t="0" r="r" b="b"/>
            <a:pathLst>
              <a:path w="297" h="154">
                <a:moveTo>
                  <a:pt x="297" y="154"/>
                </a:moveTo>
                <a:cubicBezTo>
                  <a:pt x="295" y="63"/>
                  <a:pt x="228" y="0"/>
                  <a:pt x="148" y="0"/>
                </a:cubicBezTo>
                <a:cubicBezTo>
                  <a:pt x="133" y="0"/>
                  <a:pt x="119" y="3"/>
                  <a:pt x="106" y="7"/>
                </a:cubicBezTo>
                <a:cubicBezTo>
                  <a:pt x="42" y="27"/>
                  <a:pt x="0" y="93"/>
                  <a:pt x="2" y="152"/>
                </a:cubicBezTo>
              </a:path>
            </a:pathLst>
          </a:custGeom>
          <a:noFill/>
          <a:ln w="19050" cap="flat">
            <a:solidFill>
              <a:schemeClr val="accent1"/>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4" name="Line 70">
            <a:extLst>
              <a:ext uri="{FF2B5EF4-FFF2-40B4-BE49-F238E27FC236}">
                <a16:creationId xmlns:a16="http://schemas.microsoft.com/office/drawing/2014/main" id="{61893F83-AA57-034B-431C-E3E83D54516A}"/>
              </a:ext>
            </a:extLst>
          </xdr:cNvPr>
          <xdr:cNvSpPr>
            <a:spLocks noChangeShapeType="1"/>
          </xdr:cNvSpPr>
        </xdr:nvSpPr>
        <xdr:spPr bwMode="auto">
          <a:xfrm flipH="1">
            <a:off x="3006725" y="4598988"/>
            <a:ext cx="268288" cy="0"/>
          </a:xfrm>
          <a:prstGeom prst="line">
            <a:avLst/>
          </a:prstGeom>
          <a:noFill/>
          <a:ln w="19050" cap="rnd">
            <a:solidFill>
              <a:schemeClr val="accent1"/>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194734</xdr:colOff>
      <xdr:row>59</xdr:row>
      <xdr:rowOff>35984</xdr:rowOff>
    </xdr:from>
    <xdr:to>
      <xdr:col>9</xdr:col>
      <xdr:colOff>1010384</xdr:colOff>
      <xdr:row>59</xdr:row>
      <xdr:rowOff>687918</xdr:rowOff>
    </xdr:to>
    <xdr:pic>
      <xdr:nvPicPr>
        <xdr:cNvPr id="558" name="Image 517">
          <a:extLst>
            <a:ext uri="{FF2B5EF4-FFF2-40B4-BE49-F238E27FC236}">
              <a16:creationId xmlns:a16="http://schemas.microsoft.com/office/drawing/2014/main" id="{489301DB-713B-5C40-845E-47EBCFF8E23A}"/>
            </a:ext>
          </a:extLst>
        </xdr:cNvPr>
        <xdr:cNvPicPr>
          <a:picLocks noChangeAspect="1"/>
        </xdr:cNvPicPr>
      </xdr:nvPicPr>
      <xdr:blipFill rotWithShape="1">
        <a:blip xmlns:r="http://schemas.openxmlformats.org/officeDocument/2006/relationships" r:embed="rId4" cstate="hqprint">
          <a:clrChange>
            <a:clrFrom>
              <a:srgbClr val="F2FFFF"/>
            </a:clrFrom>
            <a:clrTo>
              <a:srgbClr val="F2FFFF">
                <a:alpha val="0"/>
              </a:srgbClr>
            </a:clrTo>
          </a:clrChange>
          <a:alphaModFix/>
          <a:duotone>
            <a:schemeClr val="accent1">
              <a:shade val="45000"/>
              <a:satMod val="135000"/>
            </a:schemeClr>
            <a:prstClr val="white"/>
          </a:duotone>
          <a:extLst>
            <a:ext uri="{BEBA8EAE-BF5A-486C-A8C5-ECC9F3942E4B}">
              <a14:imgProps xmlns:a14="http://schemas.microsoft.com/office/drawing/2010/main">
                <a14:imgLayer r:embed="rId5">
                  <a14:imgEffect>
                    <a14:sharpenSoften amount="50000"/>
                  </a14:imgEffect>
                  <a14:imgEffect>
                    <a14:colorTemperature colorTemp="4700"/>
                  </a14:imgEffect>
                  <a14:imgEffect>
                    <a14:brightnessContrast contrast="-20000"/>
                  </a14:imgEffect>
                </a14:imgLayer>
              </a14:imgProps>
            </a:ext>
            <a:ext uri="{28A0092B-C50C-407E-A947-70E740481C1C}">
              <a14:useLocalDpi xmlns:a14="http://schemas.microsoft.com/office/drawing/2010/main"/>
            </a:ext>
          </a:extLst>
        </a:blip>
        <a:srcRect/>
        <a:stretch/>
      </xdr:blipFill>
      <xdr:spPr>
        <a:xfrm>
          <a:off x="8792634" y="20317884"/>
          <a:ext cx="822385" cy="651934"/>
        </a:xfrm>
        <a:prstGeom prst="rect">
          <a:avLst/>
        </a:prstGeom>
      </xdr:spPr>
    </xdr:pic>
    <xdr:clientData/>
  </xdr:twoCellAnchor>
  <xdr:twoCellAnchor editAs="oneCell">
    <xdr:from>
      <xdr:col>9</xdr:col>
      <xdr:colOff>342898</xdr:colOff>
      <xdr:row>61</xdr:row>
      <xdr:rowOff>116416</xdr:rowOff>
    </xdr:from>
    <xdr:to>
      <xdr:col>9</xdr:col>
      <xdr:colOff>857105</xdr:colOff>
      <xdr:row>61</xdr:row>
      <xdr:rowOff>649752</xdr:rowOff>
    </xdr:to>
    <xdr:pic>
      <xdr:nvPicPr>
        <xdr:cNvPr id="18" name="Picture 2" descr="Vector social network button. Users icon design element. Customer icon">
          <a:extLst>
            <a:ext uri="{FF2B5EF4-FFF2-40B4-BE49-F238E27FC236}">
              <a16:creationId xmlns:a16="http://schemas.microsoft.com/office/drawing/2014/main" id="{A66C8B35-EE18-4FE5-B478-95C10C201F40}"/>
            </a:ext>
          </a:extLst>
        </xdr:cNvPr>
        <xdr:cNvPicPr>
          <a:picLocks noChangeAspect="1" noChangeArrowheads="1"/>
        </xdr:cNvPicPr>
      </xdr:nvPicPr>
      <xdr:blipFill rotWithShape="1">
        <a:blip xmlns:r="http://schemas.openxmlformats.org/officeDocument/2006/relationships" r:embed="rId6" cstate="hqprint">
          <a:duotone>
            <a:schemeClr val="accent1">
              <a:shade val="45000"/>
              <a:satMod val="135000"/>
            </a:schemeClr>
            <a:prstClr val="white"/>
          </a:duotone>
          <a:extLst>
            <a:ext uri="{28A0092B-C50C-407E-A947-70E740481C1C}">
              <a14:useLocalDpi xmlns:a14="http://schemas.microsoft.com/office/drawing/2010/main"/>
            </a:ext>
          </a:extLst>
        </a:blip>
        <a:srcRect/>
        <a:stretch/>
      </xdr:blipFill>
      <xdr:spPr bwMode="auto">
        <a:xfrm>
          <a:off x="8386231" y="20965583"/>
          <a:ext cx="514207" cy="52857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61</xdr:row>
      <xdr:rowOff>101600</xdr:rowOff>
    </xdr:from>
    <xdr:to>
      <xdr:col>3</xdr:col>
      <xdr:colOff>876300</xdr:colOff>
      <xdr:row>61</xdr:row>
      <xdr:rowOff>711356</xdr:rowOff>
    </xdr:to>
    <xdr:pic>
      <xdr:nvPicPr>
        <xdr:cNvPr id="19" name="Image 30">
          <a:extLst>
            <a:ext uri="{FF2B5EF4-FFF2-40B4-BE49-F238E27FC236}">
              <a16:creationId xmlns:a16="http://schemas.microsoft.com/office/drawing/2014/main" id="{31D282A3-9684-49C7-AD22-491B865F0E73}"/>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blip>
        <a:stretch>
          <a:fillRect/>
        </a:stretch>
      </xdr:blipFill>
      <xdr:spPr>
        <a:xfrm>
          <a:off x="2616200" y="72396350"/>
          <a:ext cx="778753" cy="608169"/>
        </a:xfrm>
        <a:prstGeom prst="rect">
          <a:avLst/>
        </a:prstGeom>
        <a:ln>
          <a:noFill/>
        </a:ln>
      </xdr:spPr>
    </xdr:pic>
    <xdr:clientData/>
  </xdr:twoCellAnchor>
  <xdr:twoCellAnchor editAs="oneCell">
    <xdr:from>
      <xdr:col>7</xdr:col>
      <xdr:colOff>219075</xdr:colOff>
      <xdr:row>10</xdr:row>
      <xdr:rowOff>41275</xdr:rowOff>
    </xdr:from>
    <xdr:to>
      <xdr:col>8</xdr:col>
      <xdr:colOff>905749</xdr:colOff>
      <xdr:row>10</xdr:row>
      <xdr:rowOff>335002</xdr:rowOff>
    </xdr:to>
    <xdr:pic>
      <xdr:nvPicPr>
        <xdr:cNvPr id="24" name="Picture 66">
          <a:hlinkClick xmlns:r="http://schemas.openxmlformats.org/officeDocument/2006/relationships" r:id="rId8"/>
          <a:extLst>
            <a:ext uri="{FF2B5EF4-FFF2-40B4-BE49-F238E27FC236}">
              <a16:creationId xmlns:a16="http://schemas.microsoft.com/office/drawing/2014/main" id="{BDB0D5C5-84F7-446B-9D83-EA98A785268B}"/>
            </a:ext>
          </a:extLst>
        </xdr:cNvPr>
        <xdr:cNvPicPr>
          <a:picLocks noChangeAspect="1"/>
        </xdr:cNvPicPr>
      </xdr:nvPicPr>
      <xdr:blipFill>
        <a:blip xmlns:r="http://schemas.openxmlformats.org/officeDocument/2006/relationships" r:embed="rId9"/>
        <a:stretch>
          <a:fillRect/>
        </a:stretch>
      </xdr:blipFill>
      <xdr:spPr>
        <a:xfrm>
          <a:off x="6289675" y="1819275"/>
          <a:ext cx="1640620" cy="285790"/>
        </a:xfrm>
        <a:prstGeom prst="rect">
          <a:avLst/>
        </a:prstGeom>
      </xdr:spPr>
    </xdr:pic>
    <xdr:clientData/>
  </xdr:twoCellAnchor>
  <xdr:twoCellAnchor>
    <xdr:from>
      <xdr:col>17</xdr:col>
      <xdr:colOff>165100</xdr:colOff>
      <xdr:row>5</xdr:row>
      <xdr:rowOff>70183</xdr:rowOff>
    </xdr:from>
    <xdr:to>
      <xdr:col>18</xdr:col>
      <xdr:colOff>215900</xdr:colOff>
      <xdr:row>7</xdr:row>
      <xdr:rowOff>120983</xdr:rowOff>
    </xdr:to>
    <xdr:sp macro="" textlink="">
      <xdr:nvSpPr>
        <xdr:cNvPr id="40" name="Rectangle 254">
          <a:hlinkClick xmlns:r="http://schemas.openxmlformats.org/officeDocument/2006/relationships" r:id="rId10"/>
          <a:extLst>
            <a:ext uri="{FF2B5EF4-FFF2-40B4-BE49-F238E27FC236}">
              <a16:creationId xmlns:a16="http://schemas.microsoft.com/office/drawing/2014/main" id="{F09EC3E1-513D-0542-88A1-0A7644336D9C}"/>
            </a:ext>
          </a:extLst>
        </xdr:cNvPr>
        <xdr:cNvSpPr/>
      </xdr:nvSpPr>
      <xdr:spPr>
        <a:xfrm>
          <a:off x="16840200" y="9591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38100</xdr:rowOff>
    </xdr:from>
    <xdr:to>
      <xdr:col>1</xdr:col>
      <xdr:colOff>771058</xdr:colOff>
      <xdr:row>7</xdr:row>
      <xdr:rowOff>144732</xdr:rowOff>
    </xdr:to>
    <xdr:sp macro="" textlink="">
      <xdr:nvSpPr>
        <xdr:cNvPr id="3" name="Rectangle 2">
          <a:hlinkClick xmlns:r="http://schemas.openxmlformats.org/officeDocument/2006/relationships" r:id="rId11"/>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2</xdr:col>
      <xdr:colOff>632210</xdr:colOff>
      <xdr:row>7</xdr:row>
      <xdr:rowOff>145990</xdr:rowOff>
    </xdr:to>
    <xdr:sp macro="" textlink="">
      <xdr:nvSpPr>
        <xdr:cNvPr id="4" name="Rectangle 3">
          <a:hlinkClick xmlns:r="http://schemas.openxmlformats.org/officeDocument/2006/relationships" r:id="rId12"/>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535643</xdr:colOff>
      <xdr:row>5</xdr:row>
      <xdr:rowOff>62984</xdr:rowOff>
    </xdr:from>
    <xdr:to>
      <xdr:col>6</xdr:col>
      <xdr:colOff>520842</xdr:colOff>
      <xdr:row>7</xdr:row>
      <xdr:rowOff>143585</xdr:rowOff>
    </xdr:to>
    <xdr:sp macro="" textlink="">
      <xdr:nvSpPr>
        <xdr:cNvPr id="5" name="Rectangle 4">
          <a:hlinkClick xmlns:r="http://schemas.openxmlformats.org/officeDocument/2006/relationships" r:id="rId13"/>
          <a:extLst>
            <a:ext uri="{FF2B5EF4-FFF2-40B4-BE49-F238E27FC236}">
              <a16:creationId xmlns:a16="http://schemas.microsoft.com/office/drawing/2014/main" id="{5F5316AE-790A-3B43-9F26-0638F0ED2A04}"/>
            </a:ext>
          </a:extLst>
        </xdr:cNvPr>
        <xdr:cNvSpPr/>
      </xdr:nvSpPr>
      <xdr:spPr>
        <a:xfrm>
          <a:off x="3018564" y="919164"/>
          <a:ext cx="926997" cy="4230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569780</xdr:colOff>
      <xdr:row>5</xdr:row>
      <xdr:rowOff>75134</xdr:rowOff>
    </xdr:from>
    <xdr:to>
      <xdr:col>6</xdr:col>
      <xdr:colOff>1612471</xdr:colOff>
      <xdr:row>7</xdr:row>
      <xdr:rowOff>143090</xdr:rowOff>
    </xdr:to>
    <xdr:sp macro="" textlink="">
      <xdr:nvSpPr>
        <xdr:cNvPr id="6" name="Rectangle 5">
          <a:hlinkClick xmlns:r="http://schemas.openxmlformats.org/officeDocument/2006/relationships" r:id="rId14"/>
          <a:extLst>
            <a:ext uri="{FF2B5EF4-FFF2-40B4-BE49-F238E27FC236}">
              <a16:creationId xmlns:a16="http://schemas.microsoft.com/office/drawing/2014/main" id="{604F924C-B224-4842-BFA4-87471FA62D2A}"/>
            </a:ext>
          </a:extLst>
        </xdr:cNvPr>
        <xdr:cNvSpPr/>
      </xdr:nvSpPr>
      <xdr:spPr>
        <a:xfrm>
          <a:off x="3994499" y="931314"/>
          <a:ext cx="1042691" cy="4104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1630102</xdr:colOff>
      <xdr:row>5</xdr:row>
      <xdr:rowOff>68550</xdr:rowOff>
    </xdr:from>
    <xdr:to>
      <xdr:col>6</xdr:col>
      <xdr:colOff>2468651</xdr:colOff>
      <xdr:row>7</xdr:row>
      <xdr:rowOff>128427</xdr:rowOff>
    </xdr:to>
    <xdr:sp macro="" textlink="">
      <xdr:nvSpPr>
        <xdr:cNvPr id="7" name="Rectangle 6">
          <a:hlinkClick xmlns:r="http://schemas.openxmlformats.org/officeDocument/2006/relationships" r:id="rId15"/>
          <a:extLst>
            <a:ext uri="{FF2B5EF4-FFF2-40B4-BE49-F238E27FC236}">
              <a16:creationId xmlns:a16="http://schemas.microsoft.com/office/drawing/2014/main" id="{FFB4F3FE-5515-4D45-B35A-364263D7D7DD}"/>
            </a:ext>
          </a:extLst>
        </xdr:cNvPr>
        <xdr:cNvSpPr/>
      </xdr:nvSpPr>
      <xdr:spPr>
        <a:xfrm>
          <a:off x="5054821" y="924730"/>
          <a:ext cx="838549" cy="402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2551935</xdr:colOff>
      <xdr:row>5</xdr:row>
      <xdr:rowOff>69845</xdr:rowOff>
    </xdr:from>
    <xdr:to>
      <xdr:col>7</xdr:col>
      <xdr:colOff>851958</xdr:colOff>
      <xdr:row>7</xdr:row>
      <xdr:rowOff>153459</xdr:rowOff>
    </xdr:to>
    <xdr:sp macro="" textlink="">
      <xdr:nvSpPr>
        <xdr:cNvPr id="8" name="Rectangle 7">
          <a:hlinkClick xmlns:r="http://schemas.openxmlformats.org/officeDocument/2006/relationships" r:id="rId16"/>
          <a:extLst>
            <a:ext uri="{FF2B5EF4-FFF2-40B4-BE49-F238E27FC236}">
              <a16:creationId xmlns:a16="http://schemas.microsoft.com/office/drawing/2014/main" id="{1E06F8E2-4343-C746-856A-4F1BA437297E}"/>
            </a:ext>
          </a:extLst>
        </xdr:cNvPr>
        <xdr:cNvSpPr/>
      </xdr:nvSpPr>
      <xdr:spPr>
        <a:xfrm>
          <a:off x="5970352" y="916512"/>
          <a:ext cx="929981" cy="4222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921218</xdr:colOff>
      <xdr:row>5</xdr:row>
      <xdr:rowOff>87837</xdr:rowOff>
    </xdr:from>
    <xdr:to>
      <xdr:col>8</xdr:col>
      <xdr:colOff>850050</xdr:colOff>
      <xdr:row>7</xdr:row>
      <xdr:rowOff>167937</xdr:rowOff>
    </xdr:to>
    <xdr:sp macro="" textlink="">
      <xdr:nvSpPr>
        <xdr:cNvPr id="9" name="Rectangle 8">
          <a:hlinkClick xmlns:r="http://schemas.openxmlformats.org/officeDocument/2006/relationships" r:id="rId17"/>
          <a:extLst>
            <a:ext uri="{FF2B5EF4-FFF2-40B4-BE49-F238E27FC236}">
              <a16:creationId xmlns:a16="http://schemas.microsoft.com/office/drawing/2014/main" id="{A27E5BA8-4874-0747-BFF8-7F2D5BAD2654}"/>
            </a:ext>
          </a:extLst>
        </xdr:cNvPr>
        <xdr:cNvSpPr/>
      </xdr:nvSpPr>
      <xdr:spPr>
        <a:xfrm>
          <a:off x="6969593" y="934504"/>
          <a:ext cx="870749" cy="418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626566</xdr:colOff>
      <xdr:row>5</xdr:row>
      <xdr:rowOff>59282</xdr:rowOff>
    </xdr:from>
    <xdr:to>
      <xdr:col>3</xdr:col>
      <xdr:colOff>499566</xdr:colOff>
      <xdr:row>7</xdr:row>
      <xdr:rowOff>151803</xdr:rowOff>
    </xdr:to>
    <xdr:sp macro="" textlink="">
      <xdr:nvSpPr>
        <xdr:cNvPr id="10" name="Rectangle 9">
          <a:hlinkClick xmlns:r="http://schemas.openxmlformats.org/officeDocument/2006/relationships" r:id="rId18"/>
          <a:extLst>
            <a:ext uri="{FF2B5EF4-FFF2-40B4-BE49-F238E27FC236}">
              <a16:creationId xmlns:a16="http://schemas.microsoft.com/office/drawing/2014/main" id="{4BF887BB-2A7B-3842-BC32-E2568FAA2ED5}"/>
            </a:ext>
          </a:extLst>
        </xdr:cNvPr>
        <xdr:cNvSpPr/>
      </xdr:nvSpPr>
      <xdr:spPr>
        <a:xfrm>
          <a:off x="1995344" y="905949"/>
          <a:ext cx="980722" cy="431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1009857</xdr:colOff>
      <xdr:row>5</xdr:row>
      <xdr:rowOff>86779</xdr:rowOff>
    </xdr:from>
    <xdr:to>
      <xdr:col>9</xdr:col>
      <xdr:colOff>781110</xdr:colOff>
      <xdr:row>7</xdr:row>
      <xdr:rowOff>147049</xdr:rowOff>
    </xdr:to>
    <xdr:sp macro="" textlink="">
      <xdr:nvSpPr>
        <xdr:cNvPr id="11" name="Rectangle 10">
          <a:hlinkClick xmlns:r="http://schemas.openxmlformats.org/officeDocument/2006/relationships" r:id="rId19"/>
          <a:extLst>
            <a:ext uri="{FF2B5EF4-FFF2-40B4-BE49-F238E27FC236}">
              <a16:creationId xmlns:a16="http://schemas.microsoft.com/office/drawing/2014/main" id="{8CC282B9-B94C-0049-BCD7-7D9087604C5C}"/>
            </a:ext>
          </a:extLst>
        </xdr:cNvPr>
        <xdr:cNvSpPr/>
      </xdr:nvSpPr>
      <xdr:spPr>
        <a:xfrm>
          <a:off x="8000149" y="933446"/>
          <a:ext cx="877211"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846750</xdr:colOff>
      <xdr:row>5</xdr:row>
      <xdr:rowOff>79370</xdr:rowOff>
    </xdr:from>
    <xdr:to>
      <xdr:col>10</xdr:col>
      <xdr:colOff>590464</xdr:colOff>
      <xdr:row>7</xdr:row>
      <xdr:rowOff>139640</xdr:rowOff>
    </xdr:to>
    <xdr:sp macro="" textlink="">
      <xdr:nvSpPr>
        <xdr:cNvPr id="12" name="Rectangle 11">
          <a:hlinkClick xmlns:r="http://schemas.openxmlformats.org/officeDocument/2006/relationships" r:id="rId20"/>
          <a:extLst>
            <a:ext uri="{FF2B5EF4-FFF2-40B4-BE49-F238E27FC236}">
              <a16:creationId xmlns:a16="http://schemas.microsoft.com/office/drawing/2014/main" id="{5CB99836-74AA-D446-97DD-B806B847CF45}"/>
            </a:ext>
          </a:extLst>
        </xdr:cNvPr>
        <xdr:cNvSpPr/>
      </xdr:nvSpPr>
      <xdr:spPr>
        <a:xfrm>
          <a:off x="8943000" y="926037"/>
          <a:ext cx="849672"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753872</xdr:colOff>
      <xdr:row>5</xdr:row>
      <xdr:rowOff>79371</xdr:rowOff>
    </xdr:from>
    <xdr:to>
      <xdr:col>11</xdr:col>
      <xdr:colOff>716112</xdr:colOff>
      <xdr:row>7</xdr:row>
      <xdr:rowOff>160473</xdr:rowOff>
    </xdr:to>
    <xdr:sp macro="" textlink="">
      <xdr:nvSpPr>
        <xdr:cNvPr id="13" name="Rectangle 12">
          <a:hlinkClick xmlns:r="http://schemas.openxmlformats.org/officeDocument/2006/relationships" r:id="rId21"/>
          <a:extLst>
            <a:ext uri="{FF2B5EF4-FFF2-40B4-BE49-F238E27FC236}">
              <a16:creationId xmlns:a16="http://schemas.microsoft.com/office/drawing/2014/main" id="{E153A9A4-508D-5347-8561-FD6B38224A2F}"/>
            </a:ext>
          </a:extLst>
        </xdr:cNvPr>
        <xdr:cNvSpPr/>
      </xdr:nvSpPr>
      <xdr:spPr>
        <a:xfrm>
          <a:off x="9956080" y="926038"/>
          <a:ext cx="1068199" cy="419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728617</xdr:colOff>
      <xdr:row>5</xdr:row>
      <xdr:rowOff>92072</xdr:rowOff>
    </xdr:from>
    <xdr:to>
      <xdr:col>13</xdr:col>
      <xdr:colOff>386292</xdr:colOff>
      <xdr:row>7</xdr:row>
      <xdr:rowOff>148108</xdr:rowOff>
    </xdr:to>
    <xdr:sp macro="" textlink="">
      <xdr:nvSpPr>
        <xdr:cNvPr id="14" name="Rectangle 13">
          <a:hlinkClick xmlns:r="http://schemas.openxmlformats.org/officeDocument/2006/relationships" r:id="rId22"/>
          <a:extLst>
            <a:ext uri="{FF2B5EF4-FFF2-40B4-BE49-F238E27FC236}">
              <a16:creationId xmlns:a16="http://schemas.microsoft.com/office/drawing/2014/main" id="{BF4C965F-24C2-9A4A-8300-E2B73F595967}"/>
            </a:ext>
          </a:extLst>
        </xdr:cNvPr>
        <xdr:cNvSpPr/>
      </xdr:nvSpPr>
      <xdr:spPr>
        <a:xfrm>
          <a:off x="12142742" y="938739"/>
          <a:ext cx="763633" cy="39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281756</xdr:colOff>
      <xdr:row>5</xdr:row>
      <xdr:rowOff>92070</xdr:rowOff>
    </xdr:from>
    <xdr:to>
      <xdr:col>15</xdr:col>
      <xdr:colOff>84667</xdr:colOff>
      <xdr:row>7</xdr:row>
      <xdr:rowOff>142875</xdr:rowOff>
    </xdr:to>
    <xdr:sp macro="" textlink="">
      <xdr:nvSpPr>
        <xdr:cNvPr id="15" name="Rectangle 14">
          <a:hlinkClick xmlns:r="http://schemas.openxmlformats.org/officeDocument/2006/relationships" r:id="rId23"/>
          <a:extLst>
            <a:ext uri="{FF2B5EF4-FFF2-40B4-BE49-F238E27FC236}">
              <a16:creationId xmlns:a16="http://schemas.microsoft.com/office/drawing/2014/main" id="{4034C2E7-97E2-F146-88FA-891729614603}"/>
            </a:ext>
          </a:extLst>
        </xdr:cNvPr>
        <xdr:cNvSpPr/>
      </xdr:nvSpPr>
      <xdr:spPr>
        <a:xfrm>
          <a:off x="13907798" y="938737"/>
          <a:ext cx="908869" cy="3894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129208</xdr:colOff>
      <xdr:row>5</xdr:row>
      <xdr:rowOff>81487</xdr:rowOff>
    </xdr:from>
    <xdr:to>
      <xdr:col>15</xdr:col>
      <xdr:colOff>977048</xdr:colOff>
      <xdr:row>7</xdr:row>
      <xdr:rowOff>137523</xdr:rowOff>
    </xdr:to>
    <xdr:sp macro="" textlink="">
      <xdr:nvSpPr>
        <xdr:cNvPr id="17" name="Rectangle 16">
          <a:hlinkClick xmlns:r="http://schemas.openxmlformats.org/officeDocument/2006/relationships" r:id="rId24"/>
          <a:extLst>
            <a:ext uri="{FF2B5EF4-FFF2-40B4-BE49-F238E27FC236}">
              <a16:creationId xmlns:a16="http://schemas.microsoft.com/office/drawing/2014/main" id="{5976D994-13F7-C64E-B466-C9911D197868}"/>
            </a:ext>
          </a:extLst>
        </xdr:cNvPr>
        <xdr:cNvSpPr/>
      </xdr:nvSpPr>
      <xdr:spPr>
        <a:xfrm>
          <a:off x="14861208" y="928154"/>
          <a:ext cx="847840" cy="39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944400</xdr:colOff>
      <xdr:row>5</xdr:row>
      <xdr:rowOff>85720</xdr:rowOff>
    </xdr:from>
    <xdr:to>
      <xdr:col>17</xdr:col>
      <xdr:colOff>741200</xdr:colOff>
      <xdr:row>7</xdr:row>
      <xdr:rowOff>126940</xdr:rowOff>
    </xdr:to>
    <xdr:sp macro="" textlink="">
      <xdr:nvSpPr>
        <xdr:cNvPr id="20" name="Rectangle 19">
          <a:hlinkClick xmlns:r="http://schemas.openxmlformats.org/officeDocument/2006/relationships" r:id="rId10"/>
          <a:extLst>
            <a:ext uri="{FF2B5EF4-FFF2-40B4-BE49-F238E27FC236}">
              <a16:creationId xmlns:a16="http://schemas.microsoft.com/office/drawing/2014/main" id="{DFC3684C-75CC-184B-99E4-5034C0933C3A}"/>
            </a:ext>
          </a:extLst>
        </xdr:cNvPr>
        <xdr:cNvSpPr/>
      </xdr:nvSpPr>
      <xdr:spPr>
        <a:xfrm>
          <a:off x="16782358" y="932387"/>
          <a:ext cx="902759" cy="3798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1092146</xdr:colOff>
      <xdr:row>5</xdr:row>
      <xdr:rowOff>97362</xdr:rowOff>
    </xdr:from>
    <xdr:to>
      <xdr:col>16</xdr:col>
      <xdr:colOff>786288</xdr:colOff>
      <xdr:row>7</xdr:row>
      <xdr:rowOff>153398</xdr:rowOff>
    </xdr:to>
    <xdr:sp macro="" textlink="">
      <xdr:nvSpPr>
        <xdr:cNvPr id="21" name="Rectangle 20">
          <a:hlinkClick xmlns:r="http://schemas.openxmlformats.org/officeDocument/2006/relationships" r:id="rId25"/>
          <a:extLst>
            <a:ext uri="{FF2B5EF4-FFF2-40B4-BE49-F238E27FC236}">
              <a16:creationId xmlns:a16="http://schemas.microsoft.com/office/drawing/2014/main" id="{50CF4877-5275-E64C-8DE1-4A4027E4760B}"/>
            </a:ext>
          </a:extLst>
        </xdr:cNvPr>
        <xdr:cNvSpPr/>
      </xdr:nvSpPr>
      <xdr:spPr>
        <a:xfrm>
          <a:off x="15824146" y="944029"/>
          <a:ext cx="800100" cy="39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771146</xdr:colOff>
      <xdr:row>5</xdr:row>
      <xdr:rowOff>67729</xdr:rowOff>
    </xdr:from>
    <xdr:to>
      <xdr:col>12</xdr:col>
      <xdr:colOff>687917</xdr:colOff>
      <xdr:row>7</xdr:row>
      <xdr:rowOff>153459</xdr:rowOff>
    </xdr:to>
    <xdr:sp macro="" textlink="">
      <xdr:nvSpPr>
        <xdr:cNvPr id="22" name="Rectangle 21">
          <a:hlinkClick xmlns:r="http://schemas.openxmlformats.org/officeDocument/2006/relationships" r:id="rId26"/>
          <a:extLst>
            <a:ext uri="{FF2B5EF4-FFF2-40B4-BE49-F238E27FC236}">
              <a16:creationId xmlns:a16="http://schemas.microsoft.com/office/drawing/2014/main" id="{FF53A986-64B3-FD45-96C4-3A05228F26BD}"/>
            </a:ext>
          </a:extLst>
        </xdr:cNvPr>
        <xdr:cNvSpPr/>
      </xdr:nvSpPr>
      <xdr:spPr>
        <a:xfrm>
          <a:off x="11079313" y="914396"/>
          <a:ext cx="1022729" cy="4243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433917</xdr:colOff>
      <xdr:row>5</xdr:row>
      <xdr:rowOff>89955</xdr:rowOff>
    </xdr:from>
    <xdr:to>
      <xdr:col>14</xdr:col>
      <xdr:colOff>195791</xdr:colOff>
      <xdr:row>7</xdr:row>
      <xdr:rowOff>145991</xdr:rowOff>
    </xdr:to>
    <xdr:sp macro="" textlink="">
      <xdr:nvSpPr>
        <xdr:cNvPr id="23" name="Rectangle 22">
          <a:hlinkClick xmlns:r="http://schemas.openxmlformats.org/officeDocument/2006/relationships" r:id="rId27"/>
          <a:extLst>
            <a:ext uri="{FF2B5EF4-FFF2-40B4-BE49-F238E27FC236}">
              <a16:creationId xmlns:a16="http://schemas.microsoft.com/office/drawing/2014/main" id="{3D1D677E-0366-1F4E-9A3A-008D9531529F}"/>
            </a:ext>
          </a:extLst>
        </xdr:cNvPr>
        <xdr:cNvSpPr/>
      </xdr:nvSpPr>
      <xdr:spPr>
        <a:xfrm>
          <a:off x="12954000" y="936622"/>
          <a:ext cx="867833" cy="39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2515710</xdr:colOff>
      <xdr:row>7</xdr:row>
      <xdr:rowOff>147645</xdr:rowOff>
    </xdr:from>
    <xdr:to>
      <xdr:col>7</xdr:col>
      <xdr:colOff>868214</xdr:colOff>
      <xdr:row>7</xdr:row>
      <xdr:rowOff>147925</xdr:rowOff>
    </xdr:to>
    <xdr:cxnSp macro="">
      <xdr:nvCxnSpPr>
        <xdr:cNvPr id="44" name="Straight Connector 42">
          <a:extLst>
            <a:ext uri="{FF2B5EF4-FFF2-40B4-BE49-F238E27FC236}">
              <a16:creationId xmlns:a16="http://schemas.microsoft.com/office/drawing/2014/main" id="{A0845804-77FE-AF40-8060-C3A9559E1694}"/>
            </a:ext>
          </a:extLst>
        </xdr:cNvPr>
        <xdr:cNvCxnSpPr/>
      </xdr:nvCxnSpPr>
      <xdr:spPr>
        <a:xfrm>
          <a:off x="5934127" y="1332978"/>
          <a:ext cx="982462"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xdr:row>
      <xdr:rowOff>58204</xdr:rowOff>
    </xdr:from>
    <xdr:to>
      <xdr:col>17</xdr:col>
      <xdr:colOff>903084</xdr:colOff>
      <xdr:row>8</xdr:row>
      <xdr:rowOff>20477</xdr:rowOff>
    </xdr:to>
    <xdr:pic>
      <xdr:nvPicPr>
        <xdr:cNvPr id="22" name="Image 1">
          <a:extLst>
            <a:ext uri="{FF2B5EF4-FFF2-40B4-BE49-F238E27FC236}">
              <a16:creationId xmlns:a16="http://schemas.microsoft.com/office/drawing/2014/main" id="{7700600F-42D9-4636-BAB4-1C700F6B17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15454"/>
          <a:ext cx="17755984" cy="476623"/>
        </a:xfrm>
        <a:prstGeom prst="rect">
          <a:avLst/>
        </a:prstGeom>
      </xdr:spPr>
    </xdr:pic>
    <xdr:clientData/>
  </xdr:twoCellAnchor>
  <xdr:oneCellAnchor>
    <xdr:from>
      <xdr:col>0</xdr:col>
      <xdr:colOff>212724</xdr:colOff>
      <xdr:row>1</xdr:row>
      <xdr:rowOff>133350</xdr:rowOff>
    </xdr:from>
    <xdr:ext cx="2613600" cy="507600"/>
    <xdr:pic>
      <xdr:nvPicPr>
        <xdr:cNvPr id="14" name="Picture 1">
          <a:extLst>
            <a:ext uri="{FF2B5EF4-FFF2-40B4-BE49-F238E27FC236}">
              <a16:creationId xmlns:a16="http://schemas.microsoft.com/office/drawing/2014/main" id="{5F42EB32-43CE-476E-BD2E-06390DCB0768}"/>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12724" y="304800"/>
          <a:ext cx="2613600" cy="507600"/>
        </a:xfrm>
        <a:prstGeom prst="rect">
          <a:avLst/>
        </a:prstGeom>
      </xdr:spPr>
    </xdr:pic>
    <xdr:clientData/>
  </xdr:oneCellAnchor>
  <xdr:oneCellAnchor>
    <xdr:from>
      <xdr:col>3</xdr:col>
      <xdr:colOff>76200</xdr:colOff>
      <xdr:row>48</xdr:row>
      <xdr:rowOff>155576</xdr:rowOff>
    </xdr:from>
    <xdr:ext cx="872678" cy="542925"/>
    <xdr:grpSp>
      <xdr:nvGrpSpPr>
        <xdr:cNvPr id="35" name="Handshake13" descr="{&quot;Key&quot;:&quot;POWER_USER_SHAPE_ICON&quot;,&quot;Value&quot;:&quot;POWER_USER_SHAPE_ICON_STYLE_1&quot;}">
          <a:extLst>
            <a:ext uri="{FF2B5EF4-FFF2-40B4-BE49-F238E27FC236}">
              <a16:creationId xmlns:a16="http://schemas.microsoft.com/office/drawing/2014/main" id="{5C40F28C-759A-8549-8236-605DA203B8AF}"/>
            </a:ext>
          </a:extLst>
        </xdr:cNvPr>
        <xdr:cNvGrpSpPr>
          <a:grpSpLocks noChangeAspect="1"/>
        </xdr:cNvGrpSpPr>
      </xdr:nvGrpSpPr>
      <xdr:grpSpPr>
        <a:xfrm>
          <a:off x="2476500" y="10969626"/>
          <a:ext cx="872678" cy="542925"/>
          <a:chOff x="390525" y="744539"/>
          <a:chExt cx="415925" cy="258762"/>
        </a:xfrm>
        <a:solidFill>
          <a:schemeClr val="accent1"/>
        </a:solidFill>
      </xdr:grpSpPr>
      <xdr:sp macro="" textlink="">
        <xdr:nvSpPr>
          <xdr:cNvPr id="36" name="Freeform 549">
            <a:extLst>
              <a:ext uri="{FF2B5EF4-FFF2-40B4-BE49-F238E27FC236}">
                <a16:creationId xmlns:a16="http://schemas.microsoft.com/office/drawing/2014/main" id="{20F86752-F492-19A0-FD49-A2EDA128E964}"/>
              </a:ext>
            </a:extLst>
          </xdr:cNvPr>
          <xdr:cNvSpPr>
            <a:spLocks/>
          </xdr:cNvSpPr>
        </xdr:nvSpPr>
        <xdr:spPr bwMode="auto">
          <a:xfrm>
            <a:off x="519112" y="760414"/>
            <a:ext cx="195263" cy="107950"/>
          </a:xfrm>
          <a:custGeom>
            <a:avLst/>
            <a:gdLst>
              <a:gd name="T0" fmla="*/ 226 w 321"/>
              <a:gd name="T1" fmla="*/ 176 h 176"/>
              <a:gd name="T2" fmla="*/ 199 w 321"/>
              <a:gd name="T3" fmla="*/ 173 h 176"/>
              <a:gd name="T4" fmla="*/ 149 w 321"/>
              <a:gd name="T5" fmla="*/ 141 h 176"/>
              <a:gd name="T6" fmla="*/ 109 w 321"/>
              <a:gd name="T7" fmla="*/ 124 h 176"/>
              <a:gd name="T8" fmla="*/ 26 w 321"/>
              <a:gd name="T9" fmla="*/ 115 h 176"/>
              <a:gd name="T10" fmla="*/ 0 w 321"/>
              <a:gd name="T11" fmla="*/ 62 h 176"/>
              <a:gd name="T12" fmla="*/ 0 w 321"/>
              <a:gd name="T13" fmla="*/ 54 h 176"/>
              <a:gd name="T14" fmla="*/ 8 w 321"/>
              <a:gd name="T15" fmla="*/ 54 h 176"/>
              <a:gd name="T16" fmla="*/ 143 w 321"/>
              <a:gd name="T17" fmla="*/ 17 h 176"/>
              <a:gd name="T18" fmla="*/ 258 w 321"/>
              <a:gd name="T19" fmla="*/ 33 h 176"/>
              <a:gd name="T20" fmla="*/ 262 w 321"/>
              <a:gd name="T21" fmla="*/ 36 h 176"/>
              <a:gd name="T22" fmla="*/ 280 w 321"/>
              <a:gd name="T23" fmla="*/ 40 h 176"/>
              <a:gd name="T24" fmla="*/ 315 w 321"/>
              <a:gd name="T25" fmla="*/ 26 h 176"/>
              <a:gd name="T26" fmla="*/ 321 w 321"/>
              <a:gd name="T27" fmla="*/ 41 h 176"/>
              <a:gd name="T28" fmla="*/ 287 w 321"/>
              <a:gd name="T29" fmla="*/ 55 h 176"/>
              <a:gd name="T30" fmla="*/ 250 w 321"/>
              <a:gd name="T31" fmla="*/ 48 h 176"/>
              <a:gd name="T32" fmla="*/ 247 w 321"/>
              <a:gd name="T33" fmla="*/ 45 h 176"/>
              <a:gd name="T34" fmla="*/ 150 w 321"/>
              <a:gd name="T35" fmla="*/ 32 h 176"/>
              <a:gd name="T36" fmla="*/ 18 w 321"/>
              <a:gd name="T37" fmla="*/ 70 h 176"/>
              <a:gd name="T38" fmla="*/ 36 w 321"/>
              <a:gd name="T39" fmla="*/ 102 h 176"/>
              <a:gd name="T40" fmla="*/ 105 w 321"/>
              <a:gd name="T41" fmla="*/ 107 h 176"/>
              <a:gd name="T42" fmla="*/ 165 w 321"/>
              <a:gd name="T43" fmla="*/ 134 h 176"/>
              <a:gd name="T44" fmla="*/ 202 w 321"/>
              <a:gd name="T45" fmla="*/ 157 h 176"/>
              <a:gd name="T46" fmla="*/ 275 w 321"/>
              <a:gd name="T47" fmla="*/ 145 h 176"/>
              <a:gd name="T48" fmla="*/ 287 w 321"/>
              <a:gd name="T49" fmla="*/ 157 h 176"/>
              <a:gd name="T50" fmla="*/ 226 w 321"/>
              <a:gd name="T51" fmla="*/ 176 h 1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21" h="176">
                <a:moveTo>
                  <a:pt x="226" y="176"/>
                </a:moveTo>
                <a:cubicBezTo>
                  <a:pt x="217" y="176"/>
                  <a:pt x="207" y="175"/>
                  <a:pt x="199" y="173"/>
                </a:cubicBezTo>
                <a:cubicBezTo>
                  <a:pt x="173" y="168"/>
                  <a:pt x="156" y="157"/>
                  <a:pt x="149" y="141"/>
                </a:cubicBezTo>
                <a:cubicBezTo>
                  <a:pt x="139" y="115"/>
                  <a:pt x="110" y="123"/>
                  <a:pt x="109" y="124"/>
                </a:cubicBezTo>
                <a:cubicBezTo>
                  <a:pt x="73" y="133"/>
                  <a:pt x="45" y="130"/>
                  <a:pt x="26" y="115"/>
                </a:cubicBezTo>
                <a:cubicBezTo>
                  <a:pt x="1" y="96"/>
                  <a:pt x="0" y="64"/>
                  <a:pt x="0" y="62"/>
                </a:cubicBezTo>
                <a:lnTo>
                  <a:pt x="0" y="54"/>
                </a:lnTo>
                <a:lnTo>
                  <a:pt x="8" y="54"/>
                </a:lnTo>
                <a:cubicBezTo>
                  <a:pt x="9" y="54"/>
                  <a:pt x="58" y="53"/>
                  <a:pt x="143" y="17"/>
                </a:cubicBezTo>
                <a:cubicBezTo>
                  <a:pt x="183" y="0"/>
                  <a:pt x="228" y="6"/>
                  <a:pt x="258" y="33"/>
                </a:cubicBezTo>
                <a:cubicBezTo>
                  <a:pt x="259" y="34"/>
                  <a:pt x="261" y="35"/>
                  <a:pt x="262" y="36"/>
                </a:cubicBezTo>
                <a:cubicBezTo>
                  <a:pt x="266" y="40"/>
                  <a:pt x="275" y="42"/>
                  <a:pt x="280" y="40"/>
                </a:cubicBezTo>
                <a:lnTo>
                  <a:pt x="315" y="26"/>
                </a:lnTo>
                <a:lnTo>
                  <a:pt x="321" y="41"/>
                </a:lnTo>
                <a:lnTo>
                  <a:pt x="287" y="55"/>
                </a:lnTo>
                <a:cubicBezTo>
                  <a:pt x="275" y="60"/>
                  <a:pt x="259" y="57"/>
                  <a:pt x="250" y="48"/>
                </a:cubicBezTo>
                <a:cubicBezTo>
                  <a:pt x="249" y="47"/>
                  <a:pt x="248" y="46"/>
                  <a:pt x="247" y="45"/>
                </a:cubicBezTo>
                <a:cubicBezTo>
                  <a:pt x="222" y="23"/>
                  <a:pt x="184" y="17"/>
                  <a:pt x="150" y="32"/>
                </a:cubicBezTo>
                <a:cubicBezTo>
                  <a:pt x="82" y="61"/>
                  <a:pt x="36" y="68"/>
                  <a:pt x="18" y="70"/>
                </a:cubicBezTo>
                <a:cubicBezTo>
                  <a:pt x="19" y="79"/>
                  <a:pt x="24" y="93"/>
                  <a:pt x="36" y="102"/>
                </a:cubicBezTo>
                <a:cubicBezTo>
                  <a:pt x="51" y="113"/>
                  <a:pt x="74" y="115"/>
                  <a:pt x="105" y="107"/>
                </a:cubicBezTo>
                <a:cubicBezTo>
                  <a:pt x="120" y="103"/>
                  <a:pt x="152" y="103"/>
                  <a:pt x="165" y="134"/>
                </a:cubicBezTo>
                <a:cubicBezTo>
                  <a:pt x="169" y="145"/>
                  <a:pt x="183" y="153"/>
                  <a:pt x="202" y="157"/>
                </a:cubicBezTo>
                <a:cubicBezTo>
                  <a:pt x="231" y="163"/>
                  <a:pt x="263" y="158"/>
                  <a:pt x="275" y="145"/>
                </a:cubicBezTo>
                <a:lnTo>
                  <a:pt x="287" y="157"/>
                </a:lnTo>
                <a:cubicBezTo>
                  <a:pt x="273" y="170"/>
                  <a:pt x="249" y="176"/>
                  <a:pt x="226" y="17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7" name="Freeform 550">
            <a:extLst>
              <a:ext uri="{FF2B5EF4-FFF2-40B4-BE49-F238E27FC236}">
                <a16:creationId xmlns:a16="http://schemas.microsoft.com/office/drawing/2014/main" id="{91C53F45-4043-FC3C-FE5F-B3989A58BFBD}"/>
              </a:ext>
            </a:extLst>
          </xdr:cNvPr>
          <xdr:cNvSpPr>
            <a:spLocks/>
          </xdr:cNvSpPr>
        </xdr:nvSpPr>
        <xdr:spPr bwMode="auto">
          <a:xfrm>
            <a:off x="720725" y="869951"/>
            <a:ext cx="39688" cy="39688"/>
          </a:xfrm>
          <a:custGeom>
            <a:avLst/>
            <a:gdLst>
              <a:gd name="T0" fmla="*/ 16 w 65"/>
              <a:gd name="T1" fmla="*/ 64 h 64"/>
              <a:gd name="T2" fmla="*/ 0 w 65"/>
              <a:gd name="T3" fmla="*/ 61 h 64"/>
              <a:gd name="T4" fmla="*/ 59 w 65"/>
              <a:gd name="T5" fmla="*/ 0 h 64"/>
              <a:gd name="T6" fmla="*/ 65 w 65"/>
              <a:gd name="T7" fmla="*/ 16 h 64"/>
              <a:gd name="T8" fmla="*/ 16 w 65"/>
              <a:gd name="T9" fmla="*/ 64 h 64"/>
            </a:gdLst>
            <a:ahLst/>
            <a:cxnLst>
              <a:cxn ang="0">
                <a:pos x="T0" y="T1"/>
              </a:cxn>
              <a:cxn ang="0">
                <a:pos x="T2" y="T3"/>
              </a:cxn>
              <a:cxn ang="0">
                <a:pos x="T4" y="T5"/>
              </a:cxn>
              <a:cxn ang="0">
                <a:pos x="T6" y="T7"/>
              </a:cxn>
              <a:cxn ang="0">
                <a:pos x="T8" y="T9"/>
              </a:cxn>
            </a:cxnLst>
            <a:rect l="0" t="0" r="r" b="b"/>
            <a:pathLst>
              <a:path w="65" h="64">
                <a:moveTo>
                  <a:pt x="16" y="64"/>
                </a:moveTo>
                <a:lnTo>
                  <a:pt x="0" y="61"/>
                </a:lnTo>
                <a:cubicBezTo>
                  <a:pt x="7" y="18"/>
                  <a:pt x="57" y="1"/>
                  <a:pt x="59" y="0"/>
                </a:cubicBezTo>
                <a:lnTo>
                  <a:pt x="65" y="16"/>
                </a:lnTo>
                <a:cubicBezTo>
                  <a:pt x="64" y="16"/>
                  <a:pt x="22" y="31"/>
                  <a:pt x="16" y="6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8" name="Freeform 552">
            <a:extLst>
              <a:ext uri="{FF2B5EF4-FFF2-40B4-BE49-F238E27FC236}">
                <a16:creationId xmlns:a16="http://schemas.microsoft.com/office/drawing/2014/main" id="{A4087240-78C0-A1C9-F30D-E1292182626A}"/>
              </a:ext>
            </a:extLst>
          </xdr:cNvPr>
          <xdr:cNvSpPr>
            <a:spLocks/>
          </xdr:cNvSpPr>
        </xdr:nvSpPr>
        <xdr:spPr bwMode="auto">
          <a:xfrm>
            <a:off x="436562" y="869951"/>
            <a:ext cx="41275" cy="49213"/>
          </a:xfrm>
          <a:custGeom>
            <a:avLst/>
            <a:gdLst>
              <a:gd name="T0" fmla="*/ 59 w 68"/>
              <a:gd name="T1" fmla="*/ 80 h 80"/>
              <a:gd name="T2" fmla="*/ 36 w 68"/>
              <a:gd name="T3" fmla="*/ 46 h 80"/>
              <a:gd name="T4" fmla="*/ 0 w 68"/>
              <a:gd name="T5" fmla="*/ 16 h 80"/>
              <a:gd name="T6" fmla="*/ 6 w 68"/>
              <a:gd name="T7" fmla="*/ 0 h 80"/>
              <a:gd name="T8" fmla="*/ 51 w 68"/>
              <a:gd name="T9" fmla="*/ 40 h 80"/>
              <a:gd name="T10" fmla="*/ 68 w 68"/>
              <a:gd name="T11" fmla="*/ 66 h 80"/>
              <a:gd name="T12" fmla="*/ 59 w 68"/>
              <a:gd name="T13" fmla="*/ 80 h 80"/>
            </a:gdLst>
            <a:ahLst/>
            <a:cxnLst>
              <a:cxn ang="0">
                <a:pos x="T0" y="T1"/>
              </a:cxn>
              <a:cxn ang="0">
                <a:pos x="T2" y="T3"/>
              </a:cxn>
              <a:cxn ang="0">
                <a:pos x="T4" y="T5"/>
              </a:cxn>
              <a:cxn ang="0">
                <a:pos x="T6" y="T7"/>
              </a:cxn>
              <a:cxn ang="0">
                <a:pos x="T8" y="T9"/>
              </a:cxn>
              <a:cxn ang="0">
                <a:pos x="T10" y="T11"/>
              </a:cxn>
              <a:cxn ang="0">
                <a:pos x="T12" y="T13"/>
              </a:cxn>
            </a:cxnLst>
            <a:rect l="0" t="0" r="r" b="b"/>
            <a:pathLst>
              <a:path w="68" h="80">
                <a:moveTo>
                  <a:pt x="59" y="80"/>
                </a:moveTo>
                <a:cubicBezTo>
                  <a:pt x="58" y="79"/>
                  <a:pt x="46" y="71"/>
                  <a:pt x="36" y="46"/>
                </a:cubicBezTo>
                <a:cubicBezTo>
                  <a:pt x="28" y="26"/>
                  <a:pt x="1" y="16"/>
                  <a:pt x="0" y="16"/>
                </a:cubicBezTo>
                <a:lnTo>
                  <a:pt x="6" y="0"/>
                </a:lnTo>
                <a:cubicBezTo>
                  <a:pt x="8" y="1"/>
                  <a:pt x="41" y="13"/>
                  <a:pt x="51" y="40"/>
                </a:cubicBezTo>
                <a:cubicBezTo>
                  <a:pt x="59" y="60"/>
                  <a:pt x="68" y="66"/>
                  <a:pt x="68" y="66"/>
                </a:cubicBezTo>
                <a:lnTo>
                  <a:pt x="59" y="80"/>
                </a:ln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39" name="Freeform 553">
            <a:extLst>
              <a:ext uri="{FF2B5EF4-FFF2-40B4-BE49-F238E27FC236}">
                <a16:creationId xmlns:a16="http://schemas.microsoft.com/office/drawing/2014/main" id="{C1D0C1C1-EE76-1978-AFAC-B6864D6CFC1E}"/>
              </a:ext>
            </a:extLst>
          </xdr:cNvPr>
          <xdr:cNvSpPr>
            <a:spLocks noEditPoints="1"/>
          </xdr:cNvSpPr>
        </xdr:nvSpPr>
        <xdr:spPr bwMode="auto">
          <a:xfrm>
            <a:off x="490537" y="904876"/>
            <a:ext cx="57150" cy="60325"/>
          </a:xfrm>
          <a:custGeom>
            <a:avLst/>
            <a:gdLst>
              <a:gd name="T0" fmla="*/ 57 w 96"/>
              <a:gd name="T1" fmla="*/ 21 h 97"/>
              <a:gd name="T2" fmla="*/ 54 w 96"/>
              <a:gd name="T3" fmla="*/ 21 h 97"/>
              <a:gd name="T4" fmla="*/ 42 w 96"/>
              <a:gd name="T5" fmla="*/ 28 h 97"/>
              <a:gd name="T6" fmla="*/ 25 w 96"/>
              <a:gd name="T7" fmla="*/ 52 h 97"/>
              <a:gd name="T8" fmla="*/ 29 w 96"/>
              <a:gd name="T9" fmla="*/ 77 h 97"/>
              <a:gd name="T10" fmla="*/ 54 w 96"/>
              <a:gd name="T11" fmla="*/ 73 h 97"/>
              <a:gd name="T12" fmla="*/ 71 w 96"/>
              <a:gd name="T13" fmla="*/ 49 h 97"/>
              <a:gd name="T14" fmla="*/ 67 w 96"/>
              <a:gd name="T15" fmla="*/ 24 h 97"/>
              <a:gd name="T16" fmla="*/ 57 w 96"/>
              <a:gd name="T17" fmla="*/ 21 h 97"/>
              <a:gd name="T18" fmla="*/ 39 w 96"/>
              <a:gd name="T19" fmla="*/ 97 h 97"/>
              <a:gd name="T20" fmla="*/ 19 w 96"/>
              <a:gd name="T21" fmla="*/ 91 h 97"/>
              <a:gd name="T22" fmla="*/ 11 w 96"/>
              <a:gd name="T23" fmla="*/ 43 h 97"/>
              <a:gd name="T24" fmla="*/ 28 w 96"/>
              <a:gd name="T25" fmla="*/ 19 h 97"/>
              <a:gd name="T26" fmla="*/ 77 w 96"/>
              <a:gd name="T27" fmla="*/ 11 h 97"/>
              <a:gd name="T28" fmla="*/ 85 w 96"/>
              <a:gd name="T29" fmla="*/ 59 h 97"/>
              <a:gd name="T30" fmla="*/ 68 w 96"/>
              <a:gd name="T31" fmla="*/ 83 h 97"/>
              <a:gd name="T32" fmla="*/ 39 w 96"/>
              <a:gd name="T33" fmla="*/ 97 h 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6" h="97">
                <a:moveTo>
                  <a:pt x="57" y="21"/>
                </a:moveTo>
                <a:cubicBezTo>
                  <a:pt x="56" y="21"/>
                  <a:pt x="55" y="21"/>
                  <a:pt x="54" y="21"/>
                </a:cubicBezTo>
                <a:cubicBezTo>
                  <a:pt x="49" y="22"/>
                  <a:pt x="45" y="25"/>
                  <a:pt x="42" y="28"/>
                </a:cubicBezTo>
                <a:lnTo>
                  <a:pt x="25" y="52"/>
                </a:lnTo>
                <a:cubicBezTo>
                  <a:pt x="19" y="60"/>
                  <a:pt x="21" y="72"/>
                  <a:pt x="29" y="77"/>
                </a:cubicBezTo>
                <a:cubicBezTo>
                  <a:pt x="37" y="83"/>
                  <a:pt x="48" y="81"/>
                  <a:pt x="54" y="73"/>
                </a:cubicBezTo>
                <a:lnTo>
                  <a:pt x="71" y="49"/>
                </a:lnTo>
                <a:cubicBezTo>
                  <a:pt x="77" y="41"/>
                  <a:pt x="75" y="30"/>
                  <a:pt x="67" y="24"/>
                </a:cubicBezTo>
                <a:cubicBezTo>
                  <a:pt x="64" y="22"/>
                  <a:pt x="60" y="21"/>
                  <a:pt x="57" y="21"/>
                </a:cubicBezTo>
                <a:close/>
                <a:moveTo>
                  <a:pt x="39" y="97"/>
                </a:moveTo>
                <a:cubicBezTo>
                  <a:pt x="32" y="97"/>
                  <a:pt x="25" y="95"/>
                  <a:pt x="19" y="91"/>
                </a:cubicBezTo>
                <a:cubicBezTo>
                  <a:pt x="4" y="80"/>
                  <a:pt x="0" y="58"/>
                  <a:pt x="11" y="43"/>
                </a:cubicBezTo>
                <a:lnTo>
                  <a:pt x="28" y="19"/>
                </a:lnTo>
                <a:cubicBezTo>
                  <a:pt x="40" y="3"/>
                  <a:pt x="61" y="0"/>
                  <a:pt x="77" y="11"/>
                </a:cubicBezTo>
                <a:cubicBezTo>
                  <a:pt x="92" y="22"/>
                  <a:pt x="96" y="44"/>
                  <a:pt x="85" y="59"/>
                </a:cubicBezTo>
                <a:lnTo>
                  <a:pt x="68" y="83"/>
                </a:lnTo>
                <a:cubicBezTo>
                  <a:pt x="61" y="92"/>
                  <a:pt x="50" y="97"/>
                  <a:pt x="39" y="97"/>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0" name="Freeform 554">
            <a:extLst>
              <a:ext uri="{FF2B5EF4-FFF2-40B4-BE49-F238E27FC236}">
                <a16:creationId xmlns:a16="http://schemas.microsoft.com/office/drawing/2014/main" id="{93D26A7D-8217-FC58-36D5-A72AFC73132A}"/>
              </a:ext>
            </a:extLst>
          </xdr:cNvPr>
          <xdr:cNvSpPr>
            <a:spLocks noEditPoints="1"/>
          </xdr:cNvSpPr>
        </xdr:nvSpPr>
        <xdr:spPr bwMode="auto">
          <a:xfrm>
            <a:off x="519112" y="925514"/>
            <a:ext cx="55563" cy="58738"/>
          </a:xfrm>
          <a:custGeom>
            <a:avLst/>
            <a:gdLst>
              <a:gd name="T0" fmla="*/ 52 w 92"/>
              <a:gd name="T1" fmla="*/ 18 h 94"/>
              <a:gd name="T2" fmla="*/ 50 w 92"/>
              <a:gd name="T3" fmla="*/ 18 h 94"/>
              <a:gd name="T4" fmla="*/ 38 w 92"/>
              <a:gd name="T5" fmla="*/ 25 h 94"/>
              <a:gd name="T6" fmla="*/ 21 w 92"/>
              <a:gd name="T7" fmla="*/ 49 h 94"/>
              <a:gd name="T8" fmla="*/ 18 w 92"/>
              <a:gd name="T9" fmla="*/ 62 h 94"/>
              <a:gd name="T10" fmla="*/ 25 w 92"/>
              <a:gd name="T11" fmla="*/ 74 h 94"/>
              <a:gd name="T12" fmla="*/ 38 w 92"/>
              <a:gd name="T13" fmla="*/ 77 h 94"/>
              <a:gd name="T14" fmla="*/ 50 w 92"/>
              <a:gd name="T15" fmla="*/ 70 h 94"/>
              <a:gd name="T16" fmla="*/ 67 w 92"/>
              <a:gd name="T17" fmla="*/ 46 h 94"/>
              <a:gd name="T18" fmla="*/ 70 w 92"/>
              <a:gd name="T19" fmla="*/ 33 h 94"/>
              <a:gd name="T20" fmla="*/ 63 w 92"/>
              <a:gd name="T21" fmla="*/ 21 h 94"/>
              <a:gd name="T22" fmla="*/ 52 w 92"/>
              <a:gd name="T23" fmla="*/ 18 h 94"/>
              <a:gd name="T24" fmla="*/ 35 w 92"/>
              <a:gd name="T25" fmla="*/ 94 h 94"/>
              <a:gd name="T26" fmla="*/ 15 w 92"/>
              <a:gd name="T27" fmla="*/ 88 h 94"/>
              <a:gd name="T28" fmla="*/ 1 w 92"/>
              <a:gd name="T29" fmla="*/ 65 h 94"/>
              <a:gd name="T30" fmla="*/ 7 w 92"/>
              <a:gd name="T31" fmla="*/ 39 h 94"/>
              <a:gd name="T32" fmla="*/ 24 w 92"/>
              <a:gd name="T33" fmla="*/ 15 h 94"/>
              <a:gd name="T34" fmla="*/ 47 w 92"/>
              <a:gd name="T35" fmla="*/ 1 h 94"/>
              <a:gd name="T36" fmla="*/ 73 w 92"/>
              <a:gd name="T37" fmla="*/ 8 h 94"/>
              <a:gd name="T38" fmla="*/ 81 w 92"/>
              <a:gd name="T39" fmla="*/ 56 h 94"/>
              <a:gd name="T40" fmla="*/ 63 w 92"/>
              <a:gd name="T41" fmla="*/ 80 h 94"/>
              <a:gd name="T42" fmla="*/ 41 w 92"/>
              <a:gd name="T43" fmla="*/ 94 h 94"/>
              <a:gd name="T44" fmla="*/ 35 w 92"/>
              <a:gd name="T45" fmla="*/ 94 h 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92" h="94">
                <a:moveTo>
                  <a:pt x="52" y="18"/>
                </a:moveTo>
                <a:cubicBezTo>
                  <a:pt x="51" y="18"/>
                  <a:pt x="50" y="18"/>
                  <a:pt x="50" y="18"/>
                </a:cubicBezTo>
                <a:cubicBezTo>
                  <a:pt x="45" y="19"/>
                  <a:pt x="41" y="21"/>
                  <a:pt x="38" y="25"/>
                </a:cubicBezTo>
                <a:lnTo>
                  <a:pt x="21" y="49"/>
                </a:lnTo>
                <a:cubicBezTo>
                  <a:pt x="18" y="53"/>
                  <a:pt x="17" y="58"/>
                  <a:pt x="18" y="62"/>
                </a:cubicBezTo>
                <a:cubicBezTo>
                  <a:pt x="18" y="67"/>
                  <a:pt x="21" y="71"/>
                  <a:pt x="25" y="74"/>
                </a:cubicBezTo>
                <a:cubicBezTo>
                  <a:pt x="29" y="77"/>
                  <a:pt x="33" y="78"/>
                  <a:pt x="38" y="77"/>
                </a:cubicBezTo>
                <a:cubicBezTo>
                  <a:pt x="43" y="77"/>
                  <a:pt x="47" y="74"/>
                  <a:pt x="50" y="70"/>
                </a:cubicBezTo>
                <a:lnTo>
                  <a:pt x="67" y="46"/>
                </a:lnTo>
                <a:cubicBezTo>
                  <a:pt x="70" y="42"/>
                  <a:pt x="71" y="38"/>
                  <a:pt x="70" y="33"/>
                </a:cubicBezTo>
                <a:cubicBezTo>
                  <a:pt x="69" y="28"/>
                  <a:pt x="67" y="24"/>
                  <a:pt x="63" y="21"/>
                </a:cubicBezTo>
                <a:cubicBezTo>
                  <a:pt x="60" y="19"/>
                  <a:pt x="56" y="18"/>
                  <a:pt x="52" y="18"/>
                </a:cubicBezTo>
                <a:close/>
                <a:moveTo>
                  <a:pt x="35" y="94"/>
                </a:moveTo>
                <a:cubicBezTo>
                  <a:pt x="28" y="94"/>
                  <a:pt x="21" y="92"/>
                  <a:pt x="15" y="88"/>
                </a:cubicBezTo>
                <a:cubicBezTo>
                  <a:pt x="8" y="82"/>
                  <a:pt x="3" y="74"/>
                  <a:pt x="1" y="65"/>
                </a:cubicBezTo>
                <a:cubicBezTo>
                  <a:pt x="0" y="56"/>
                  <a:pt x="2" y="47"/>
                  <a:pt x="7" y="39"/>
                </a:cubicBezTo>
                <a:lnTo>
                  <a:pt x="24" y="15"/>
                </a:lnTo>
                <a:cubicBezTo>
                  <a:pt x="30" y="8"/>
                  <a:pt x="38" y="3"/>
                  <a:pt x="47" y="1"/>
                </a:cubicBezTo>
                <a:cubicBezTo>
                  <a:pt x="56" y="0"/>
                  <a:pt x="65" y="2"/>
                  <a:pt x="73" y="8"/>
                </a:cubicBezTo>
                <a:cubicBezTo>
                  <a:pt x="88" y="19"/>
                  <a:pt x="92" y="40"/>
                  <a:pt x="81" y="56"/>
                </a:cubicBezTo>
                <a:lnTo>
                  <a:pt x="63" y="80"/>
                </a:lnTo>
                <a:cubicBezTo>
                  <a:pt x="58" y="87"/>
                  <a:pt x="50" y="92"/>
                  <a:pt x="41" y="94"/>
                </a:cubicBezTo>
                <a:cubicBezTo>
                  <a:pt x="39" y="94"/>
                  <a:pt x="37" y="94"/>
                  <a:pt x="35" y="9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1" name="Freeform 555">
            <a:extLst>
              <a:ext uri="{FF2B5EF4-FFF2-40B4-BE49-F238E27FC236}">
                <a16:creationId xmlns:a16="http://schemas.microsoft.com/office/drawing/2014/main" id="{B0F72A31-CA5B-35CF-4250-16D8E5C66FBC}"/>
              </a:ext>
            </a:extLst>
          </xdr:cNvPr>
          <xdr:cNvSpPr>
            <a:spLocks noEditPoints="1"/>
          </xdr:cNvSpPr>
        </xdr:nvSpPr>
        <xdr:spPr bwMode="auto">
          <a:xfrm>
            <a:off x="544512" y="950914"/>
            <a:ext cx="49213" cy="50800"/>
          </a:xfrm>
          <a:custGeom>
            <a:avLst/>
            <a:gdLst>
              <a:gd name="T0" fmla="*/ 31 w 82"/>
              <a:gd name="T1" fmla="*/ 25 h 84"/>
              <a:gd name="T2" fmla="*/ 21 w 82"/>
              <a:gd name="T3" fmla="*/ 39 h 84"/>
              <a:gd name="T4" fmla="*/ 18 w 82"/>
              <a:gd name="T5" fmla="*/ 52 h 84"/>
              <a:gd name="T6" fmla="*/ 26 w 82"/>
              <a:gd name="T7" fmla="*/ 64 h 84"/>
              <a:gd name="T8" fmla="*/ 39 w 82"/>
              <a:gd name="T9" fmla="*/ 67 h 84"/>
              <a:gd name="T10" fmla="*/ 51 w 82"/>
              <a:gd name="T11" fmla="*/ 60 h 84"/>
              <a:gd name="T12" fmla="*/ 60 w 82"/>
              <a:gd name="T13" fmla="*/ 46 h 84"/>
              <a:gd name="T14" fmla="*/ 64 w 82"/>
              <a:gd name="T15" fmla="*/ 33 h 84"/>
              <a:gd name="T16" fmla="*/ 56 w 82"/>
              <a:gd name="T17" fmla="*/ 21 h 84"/>
              <a:gd name="T18" fmla="*/ 43 w 82"/>
              <a:gd name="T19" fmla="*/ 18 h 84"/>
              <a:gd name="T20" fmla="*/ 31 w 82"/>
              <a:gd name="T21" fmla="*/ 25 h 84"/>
              <a:gd name="T22" fmla="*/ 36 w 82"/>
              <a:gd name="T23" fmla="*/ 84 h 84"/>
              <a:gd name="T24" fmla="*/ 16 w 82"/>
              <a:gd name="T25" fmla="*/ 77 h 84"/>
              <a:gd name="T26" fmla="*/ 2 w 82"/>
              <a:gd name="T27" fmla="*/ 55 h 84"/>
              <a:gd name="T28" fmla="*/ 8 w 82"/>
              <a:gd name="T29" fmla="*/ 29 h 84"/>
              <a:gd name="T30" fmla="*/ 18 w 82"/>
              <a:gd name="T31" fmla="*/ 16 h 84"/>
              <a:gd name="T32" fmla="*/ 40 w 82"/>
              <a:gd name="T33" fmla="*/ 2 h 84"/>
              <a:gd name="T34" fmla="*/ 66 w 82"/>
              <a:gd name="T35" fmla="*/ 8 h 84"/>
              <a:gd name="T36" fmla="*/ 80 w 82"/>
              <a:gd name="T37" fmla="*/ 30 h 84"/>
              <a:gd name="T38" fmla="*/ 74 w 82"/>
              <a:gd name="T39" fmla="*/ 56 h 84"/>
              <a:gd name="T40" fmla="*/ 64 w 82"/>
              <a:gd name="T41" fmla="*/ 70 h 84"/>
              <a:gd name="T42" fmla="*/ 42 w 82"/>
              <a:gd name="T43" fmla="*/ 84 h 84"/>
              <a:gd name="T44" fmla="*/ 36 w 82"/>
              <a:gd name="T45"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82" h="84">
                <a:moveTo>
                  <a:pt x="31" y="25"/>
                </a:moveTo>
                <a:lnTo>
                  <a:pt x="21" y="39"/>
                </a:lnTo>
                <a:cubicBezTo>
                  <a:pt x="19" y="43"/>
                  <a:pt x="18" y="47"/>
                  <a:pt x="18" y="52"/>
                </a:cubicBezTo>
                <a:cubicBezTo>
                  <a:pt x="19" y="57"/>
                  <a:pt x="22" y="61"/>
                  <a:pt x="26" y="64"/>
                </a:cubicBezTo>
                <a:cubicBezTo>
                  <a:pt x="30" y="67"/>
                  <a:pt x="34" y="68"/>
                  <a:pt x="39" y="67"/>
                </a:cubicBezTo>
                <a:cubicBezTo>
                  <a:pt x="44" y="66"/>
                  <a:pt x="48" y="64"/>
                  <a:pt x="51" y="60"/>
                </a:cubicBezTo>
                <a:lnTo>
                  <a:pt x="60" y="46"/>
                </a:lnTo>
                <a:cubicBezTo>
                  <a:pt x="63" y="42"/>
                  <a:pt x="64" y="38"/>
                  <a:pt x="64" y="33"/>
                </a:cubicBezTo>
                <a:cubicBezTo>
                  <a:pt x="63" y="28"/>
                  <a:pt x="60" y="24"/>
                  <a:pt x="56" y="21"/>
                </a:cubicBezTo>
                <a:cubicBezTo>
                  <a:pt x="52" y="18"/>
                  <a:pt x="48" y="17"/>
                  <a:pt x="43" y="18"/>
                </a:cubicBezTo>
                <a:cubicBezTo>
                  <a:pt x="38" y="19"/>
                  <a:pt x="34" y="21"/>
                  <a:pt x="31" y="25"/>
                </a:cubicBezTo>
                <a:close/>
                <a:moveTo>
                  <a:pt x="36" y="84"/>
                </a:moveTo>
                <a:cubicBezTo>
                  <a:pt x="29" y="84"/>
                  <a:pt x="22" y="82"/>
                  <a:pt x="16" y="77"/>
                </a:cubicBezTo>
                <a:cubicBezTo>
                  <a:pt x="8" y="72"/>
                  <a:pt x="3" y="64"/>
                  <a:pt x="2" y="55"/>
                </a:cubicBezTo>
                <a:cubicBezTo>
                  <a:pt x="0" y="46"/>
                  <a:pt x="3" y="37"/>
                  <a:pt x="8" y="29"/>
                </a:cubicBezTo>
                <a:lnTo>
                  <a:pt x="18" y="16"/>
                </a:lnTo>
                <a:cubicBezTo>
                  <a:pt x="23" y="8"/>
                  <a:pt x="31" y="3"/>
                  <a:pt x="40" y="2"/>
                </a:cubicBezTo>
                <a:cubicBezTo>
                  <a:pt x="49" y="0"/>
                  <a:pt x="59" y="2"/>
                  <a:pt x="66" y="8"/>
                </a:cubicBezTo>
                <a:cubicBezTo>
                  <a:pt x="74" y="13"/>
                  <a:pt x="79" y="21"/>
                  <a:pt x="80" y="30"/>
                </a:cubicBezTo>
                <a:cubicBezTo>
                  <a:pt x="82" y="39"/>
                  <a:pt x="79" y="48"/>
                  <a:pt x="74" y="56"/>
                </a:cubicBezTo>
                <a:lnTo>
                  <a:pt x="64" y="70"/>
                </a:lnTo>
                <a:cubicBezTo>
                  <a:pt x="59" y="77"/>
                  <a:pt x="51" y="82"/>
                  <a:pt x="42" y="84"/>
                </a:cubicBezTo>
                <a:cubicBezTo>
                  <a:pt x="40" y="84"/>
                  <a:pt x="38" y="84"/>
                  <a:pt x="36" y="84"/>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2" name="Freeform 556">
            <a:extLst>
              <a:ext uri="{FF2B5EF4-FFF2-40B4-BE49-F238E27FC236}">
                <a16:creationId xmlns:a16="http://schemas.microsoft.com/office/drawing/2014/main" id="{1DF868DD-F5AA-700D-65C5-0E3621B31823}"/>
              </a:ext>
            </a:extLst>
          </xdr:cNvPr>
          <xdr:cNvSpPr>
            <a:spLocks noEditPoints="1"/>
          </xdr:cNvSpPr>
        </xdr:nvSpPr>
        <xdr:spPr bwMode="auto">
          <a:xfrm>
            <a:off x="466725" y="898526"/>
            <a:ext cx="46038" cy="47625"/>
          </a:xfrm>
          <a:custGeom>
            <a:avLst/>
            <a:gdLst>
              <a:gd name="T0" fmla="*/ 41 w 77"/>
              <a:gd name="T1" fmla="*/ 18 h 78"/>
              <a:gd name="T2" fmla="*/ 38 w 77"/>
              <a:gd name="T3" fmla="*/ 18 h 78"/>
              <a:gd name="T4" fmla="*/ 26 w 77"/>
              <a:gd name="T5" fmla="*/ 25 h 78"/>
              <a:gd name="T6" fmla="*/ 26 w 77"/>
              <a:gd name="T7" fmla="*/ 25 h 78"/>
              <a:gd name="T8" fmla="*/ 21 w 77"/>
              <a:gd name="T9" fmla="*/ 33 h 78"/>
              <a:gd name="T10" fmla="*/ 18 w 77"/>
              <a:gd name="T11" fmla="*/ 46 h 78"/>
              <a:gd name="T12" fmla="*/ 25 w 77"/>
              <a:gd name="T13" fmla="*/ 58 h 78"/>
              <a:gd name="T14" fmla="*/ 39 w 77"/>
              <a:gd name="T15" fmla="*/ 61 h 78"/>
              <a:gd name="T16" fmla="*/ 50 w 77"/>
              <a:gd name="T17" fmla="*/ 54 h 78"/>
              <a:gd name="T18" fmla="*/ 56 w 77"/>
              <a:gd name="T19" fmla="*/ 46 h 78"/>
              <a:gd name="T20" fmla="*/ 59 w 77"/>
              <a:gd name="T21" fmla="*/ 33 h 78"/>
              <a:gd name="T22" fmla="*/ 51 w 77"/>
              <a:gd name="T23" fmla="*/ 21 h 78"/>
              <a:gd name="T24" fmla="*/ 41 w 77"/>
              <a:gd name="T25" fmla="*/ 18 h 78"/>
              <a:gd name="T26" fmla="*/ 36 w 77"/>
              <a:gd name="T27" fmla="*/ 78 h 78"/>
              <a:gd name="T28" fmla="*/ 15 w 77"/>
              <a:gd name="T29" fmla="*/ 71 h 78"/>
              <a:gd name="T30" fmla="*/ 1 w 77"/>
              <a:gd name="T31" fmla="*/ 49 h 78"/>
              <a:gd name="T32" fmla="*/ 7 w 77"/>
              <a:gd name="T33" fmla="*/ 23 h 78"/>
              <a:gd name="T34" fmla="*/ 13 w 77"/>
              <a:gd name="T35" fmla="*/ 15 h 78"/>
              <a:gd name="T36" fmla="*/ 35 w 77"/>
              <a:gd name="T37" fmla="*/ 1 h 78"/>
              <a:gd name="T38" fmla="*/ 61 w 77"/>
              <a:gd name="T39" fmla="*/ 7 h 78"/>
              <a:gd name="T40" fmla="*/ 75 w 77"/>
              <a:gd name="T41" fmla="*/ 30 h 78"/>
              <a:gd name="T42" fmla="*/ 69 w 77"/>
              <a:gd name="T43" fmla="*/ 56 h 78"/>
              <a:gd name="T44" fmla="*/ 64 w 77"/>
              <a:gd name="T45" fmla="*/ 63 h 78"/>
              <a:gd name="T46" fmla="*/ 41 w 77"/>
              <a:gd name="T47" fmla="*/ 77 h 78"/>
              <a:gd name="T48" fmla="*/ 36 w 77"/>
              <a:gd name="T49" fmla="*/ 78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7" h="78">
                <a:moveTo>
                  <a:pt x="41" y="18"/>
                </a:moveTo>
                <a:cubicBezTo>
                  <a:pt x="40" y="18"/>
                  <a:pt x="39" y="18"/>
                  <a:pt x="38" y="18"/>
                </a:cubicBezTo>
                <a:cubicBezTo>
                  <a:pt x="33" y="19"/>
                  <a:pt x="29" y="21"/>
                  <a:pt x="26" y="25"/>
                </a:cubicBezTo>
                <a:lnTo>
                  <a:pt x="26" y="25"/>
                </a:lnTo>
                <a:lnTo>
                  <a:pt x="21" y="33"/>
                </a:lnTo>
                <a:cubicBezTo>
                  <a:pt x="18" y="36"/>
                  <a:pt x="17" y="41"/>
                  <a:pt x="18" y="46"/>
                </a:cubicBezTo>
                <a:cubicBezTo>
                  <a:pt x="19" y="51"/>
                  <a:pt x="21" y="55"/>
                  <a:pt x="25" y="58"/>
                </a:cubicBezTo>
                <a:cubicBezTo>
                  <a:pt x="29" y="60"/>
                  <a:pt x="34" y="62"/>
                  <a:pt x="39" y="61"/>
                </a:cubicBezTo>
                <a:cubicBezTo>
                  <a:pt x="43" y="60"/>
                  <a:pt x="47" y="57"/>
                  <a:pt x="50" y="54"/>
                </a:cubicBezTo>
                <a:lnTo>
                  <a:pt x="56" y="46"/>
                </a:lnTo>
                <a:cubicBezTo>
                  <a:pt x="58" y="42"/>
                  <a:pt x="60" y="37"/>
                  <a:pt x="59" y="33"/>
                </a:cubicBezTo>
                <a:cubicBezTo>
                  <a:pt x="58" y="28"/>
                  <a:pt x="55" y="24"/>
                  <a:pt x="51" y="21"/>
                </a:cubicBezTo>
                <a:cubicBezTo>
                  <a:pt x="48" y="19"/>
                  <a:pt x="45" y="18"/>
                  <a:pt x="41" y="18"/>
                </a:cubicBezTo>
                <a:close/>
                <a:moveTo>
                  <a:pt x="36" y="78"/>
                </a:moveTo>
                <a:cubicBezTo>
                  <a:pt x="28" y="78"/>
                  <a:pt x="21" y="75"/>
                  <a:pt x="15" y="71"/>
                </a:cubicBezTo>
                <a:cubicBezTo>
                  <a:pt x="8" y="66"/>
                  <a:pt x="3" y="58"/>
                  <a:pt x="1" y="49"/>
                </a:cubicBezTo>
                <a:cubicBezTo>
                  <a:pt x="0" y="39"/>
                  <a:pt x="2" y="30"/>
                  <a:pt x="7" y="23"/>
                </a:cubicBezTo>
                <a:lnTo>
                  <a:pt x="13" y="15"/>
                </a:lnTo>
                <a:cubicBezTo>
                  <a:pt x="18" y="8"/>
                  <a:pt x="26" y="3"/>
                  <a:pt x="35" y="1"/>
                </a:cubicBezTo>
                <a:cubicBezTo>
                  <a:pt x="45" y="0"/>
                  <a:pt x="54" y="2"/>
                  <a:pt x="61" y="7"/>
                </a:cubicBezTo>
                <a:cubicBezTo>
                  <a:pt x="69" y="13"/>
                  <a:pt x="74" y="21"/>
                  <a:pt x="75" y="30"/>
                </a:cubicBezTo>
                <a:cubicBezTo>
                  <a:pt x="77" y="39"/>
                  <a:pt x="75" y="48"/>
                  <a:pt x="69" y="56"/>
                </a:cubicBezTo>
                <a:lnTo>
                  <a:pt x="64" y="63"/>
                </a:lnTo>
                <a:cubicBezTo>
                  <a:pt x="58" y="71"/>
                  <a:pt x="50" y="76"/>
                  <a:pt x="41" y="77"/>
                </a:cubicBezTo>
                <a:cubicBezTo>
                  <a:pt x="39" y="78"/>
                  <a:pt x="37" y="78"/>
                  <a:pt x="36" y="78"/>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3" name="Freeform 557">
            <a:extLst>
              <a:ext uri="{FF2B5EF4-FFF2-40B4-BE49-F238E27FC236}">
                <a16:creationId xmlns:a16="http://schemas.microsoft.com/office/drawing/2014/main" id="{90034D39-D5BE-D8FD-EE3F-4EFFC3E73803}"/>
              </a:ext>
            </a:extLst>
          </xdr:cNvPr>
          <xdr:cNvSpPr>
            <a:spLocks/>
          </xdr:cNvSpPr>
        </xdr:nvSpPr>
        <xdr:spPr bwMode="auto">
          <a:xfrm>
            <a:off x="623887" y="900114"/>
            <a:ext cx="85725" cy="66675"/>
          </a:xfrm>
          <a:custGeom>
            <a:avLst/>
            <a:gdLst>
              <a:gd name="T0" fmla="*/ 100 w 141"/>
              <a:gd name="T1" fmla="*/ 109 h 109"/>
              <a:gd name="T2" fmla="*/ 80 w 141"/>
              <a:gd name="T3" fmla="*/ 103 h 109"/>
              <a:gd name="T4" fmla="*/ 0 w 141"/>
              <a:gd name="T5" fmla="*/ 55 h 109"/>
              <a:gd name="T6" fmla="*/ 9 w 141"/>
              <a:gd name="T7" fmla="*/ 40 h 109"/>
              <a:gd name="T8" fmla="*/ 89 w 141"/>
              <a:gd name="T9" fmla="*/ 89 h 109"/>
              <a:gd name="T10" fmla="*/ 104 w 141"/>
              <a:gd name="T11" fmla="*/ 92 h 109"/>
              <a:gd name="T12" fmla="*/ 116 w 141"/>
              <a:gd name="T13" fmla="*/ 83 h 109"/>
              <a:gd name="T14" fmla="*/ 119 w 141"/>
              <a:gd name="T15" fmla="*/ 68 h 109"/>
              <a:gd name="T16" fmla="*/ 110 w 141"/>
              <a:gd name="T17" fmla="*/ 56 h 109"/>
              <a:gd name="T18" fmla="*/ 38 w 141"/>
              <a:gd name="T19" fmla="*/ 15 h 109"/>
              <a:gd name="T20" fmla="*/ 47 w 141"/>
              <a:gd name="T21" fmla="*/ 0 h 109"/>
              <a:gd name="T22" fmla="*/ 119 w 141"/>
              <a:gd name="T23" fmla="*/ 42 h 109"/>
              <a:gd name="T24" fmla="*/ 130 w 141"/>
              <a:gd name="T25" fmla="*/ 92 h 109"/>
              <a:gd name="T26" fmla="*/ 100 w 141"/>
              <a:gd name="T27" fmla="*/ 109 h 1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1" h="109">
                <a:moveTo>
                  <a:pt x="100" y="109"/>
                </a:moveTo>
                <a:cubicBezTo>
                  <a:pt x="93" y="109"/>
                  <a:pt x="86" y="107"/>
                  <a:pt x="80" y="103"/>
                </a:cubicBezTo>
                <a:lnTo>
                  <a:pt x="0" y="55"/>
                </a:lnTo>
                <a:lnTo>
                  <a:pt x="9" y="40"/>
                </a:lnTo>
                <a:lnTo>
                  <a:pt x="89" y="89"/>
                </a:lnTo>
                <a:cubicBezTo>
                  <a:pt x="93" y="92"/>
                  <a:pt x="99" y="93"/>
                  <a:pt x="104" y="92"/>
                </a:cubicBezTo>
                <a:cubicBezTo>
                  <a:pt x="109" y="91"/>
                  <a:pt x="113" y="87"/>
                  <a:pt x="116" y="83"/>
                </a:cubicBezTo>
                <a:cubicBezTo>
                  <a:pt x="119" y="79"/>
                  <a:pt x="120" y="73"/>
                  <a:pt x="119" y="68"/>
                </a:cubicBezTo>
                <a:cubicBezTo>
                  <a:pt x="118" y="63"/>
                  <a:pt x="115" y="59"/>
                  <a:pt x="110" y="56"/>
                </a:cubicBezTo>
                <a:lnTo>
                  <a:pt x="38" y="15"/>
                </a:lnTo>
                <a:lnTo>
                  <a:pt x="47" y="0"/>
                </a:lnTo>
                <a:lnTo>
                  <a:pt x="119" y="42"/>
                </a:lnTo>
                <a:cubicBezTo>
                  <a:pt x="136" y="53"/>
                  <a:pt x="141" y="75"/>
                  <a:pt x="130" y="92"/>
                </a:cubicBezTo>
                <a:cubicBezTo>
                  <a:pt x="123" y="103"/>
                  <a:pt x="112" y="109"/>
                  <a:pt x="100" y="109"/>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4" name="Freeform 558">
            <a:extLst>
              <a:ext uri="{FF2B5EF4-FFF2-40B4-BE49-F238E27FC236}">
                <a16:creationId xmlns:a16="http://schemas.microsoft.com/office/drawing/2014/main" id="{208D85C7-8EC6-A430-0033-9A806A3F628E}"/>
              </a:ext>
            </a:extLst>
          </xdr:cNvPr>
          <xdr:cNvSpPr>
            <a:spLocks/>
          </xdr:cNvSpPr>
        </xdr:nvSpPr>
        <xdr:spPr bwMode="auto">
          <a:xfrm>
            <a:off x="603250" y="923926"/>
            <a:ext cx="71438" cy="63500"/>
          </a:xfrm>
          <a:custGeom>
            <a:avLst/>
            <a:gdLst>
              <a:gd name="T0" fmla="*/ 79 w 117"/>
              <a:gd name="T1" fmla="*/ 103 h 103"/>
              <a:gd name="T2" fmla="*/ 60 w 117"/>
              <a:gd name="T3" fmla="*/ 98 h 103"/>
              <a:gd name="T4" fmla="*/ 0 w 117"/>
              <a:gd name="T5" fmla="*/ 60 h 103"/>
              <a:gd name="T6" fmla="*/ 9 w 117"/>
              <a:gd name="T7" fmla="*/ 46 h 103"/>
              <a:gd name="T8" fmla="*/ 69 w 117"/>
              <a:gd name="T9" fmla="*/ 84 h 103"/>
              <a:gd name="T10" fmla="*/ 84 w 117"/>
              <a:gd name="T11" fmla="*/ 86 h 103"/>
              <a:gd name="T12" fmla="*/ 96 w 117"/>
              <a:gd name="T13" fmla="*/ 78 h 103"/>
              <a:gd name="T14" fmla="*/ 99 w 117"/>
              <a:gd name="T15" fmla="*/ 62 h 103"/>
              <a:gd name="T16" fmla="*/ 90 w 117"/>
              <a:gd name="T17" fmla="*/ 50 h 103"/>
              <a:gd name="T18" fmla="*/ 32 w 117"/>
              <a:gd name="T19" fmla="*/ 15 h 103"/>
              <a:gd name="T20" fmla="*/ 41 w 117"/>
              <a:gd name="T21" fmla="*/ 0 h 103"/>
              <a:gd name="T22" fmla="*/ 99 w 117"/>
              <a:gd name="T23" fmla="*/ 36 h 103"/>
              <a:gd name="T24" fmla="*/ 115 w 117"/>
              <a:gd name="T25" fmla="*/ 59 h 103"/>
              <a:gd name="T26" fmla="*/ 110 w 117"/>
              <a:gd name="T27" fmla="*/ 87 h 103"/>
              <a:gd name="T28" fmla="*/ 79 w 117"/>
              <a:gd name="T29" fmla="*/ 103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7" h="103">
                <a:moveTo>
                  <a:pt x="79" y="103"/>
                </a:moveTo>
                <a:cubicBezTo>
                  <a:pt x="73" y="103"/>
                  <a:pt x="66" y="102"/>
                  <a:pt x="60" y="98"/>
                </a:cubicBezTo>
                <a:lnTo>
                  <a:pt x="0" y="60"/>
                </a:lnTo>
                <a:lnTo>
                  <a:pt x="9" y="46"/>
                </a:lnTo>
                <a:lnTo>
                  <a:pt x="69" y="84"/>
                </a:lnTo>
                <a:cubicBezTo>
                  <a:pt x="73" y="87"/>
                  <a:pt x="79" y="87"/>
                  <a:pt x="84" y="86"/>
                </a:cubicBezTo>
                <a:cubicBezTo>
                  <a:pt x="89" y="85"/>
                  <a:pt x="93" y="82"/>
                  <a:pt x="96" y="78"/>
                </a:cubicBezTo>
                <a:cubicBezTo>
                  <a:pt x="99" y="73"/>
                  <a:pt x="100" y="68"/>
                  <a:pt x="99" y="62"/>
                </a:cubicBezTo>
                <a:cubicBezTo>
                  <a:pt x="98" y="57"/>
                  <a:pt x="95" y="53"/>
                  <a:pt x="90" y="50"/>
                </a:cubicBezTo>
                <a:lnTo>
                  <a:pt x="32" y="15"/>
                </a:lnTo>
                <a:lnTo>
                  <a:pt x="41" y="0"/>
                </a:lnTo>
                <a:lnTo>
                  <a:pt x="99" y="36"/>
                </a:lnTo>
                <a:cubicBezTo>
                  <a:pt x="108" y="41"/>
                  <a:pt x="113" y="49"/>
                  <a:pt x="115" y="59"/>
                </a:cubicBezTo>
                <a:cubicBezTo>
                  <a:pt x="117" y="69"/>
                  <a:pt x="115" y="78"/>
                  <a:pt x="110" y="87"/>
                </a:cubicBezTo>
                <a:cubicBezTo>
                  <a:pt x="103" y="98"/>
                  <a:pt x="91" y="103"/>
                  <a:pt x="79" y="103"/>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6" name="Freeform 559">
            <a:extLst>
              <a:ext uri="{FF2B5EF4-FFF2-40B4-BE49-F238E27FC236}">
                <a16:creationId xmlns:a16="http://schemas.microsoft.com/office/drawing/2014/main" id="{DD732CAE-F673-9633-9479-0AA269107471}"/>
              </a:ext>
            </a:extLst>
          </xdr:cNvPr>
          <xdr:cNvSpPr>
            <a:spLocks/>
          </xdr:cNvSpPr>
        </xdr:nvSpPr>
        <xdr:spPr bwMode="auto">
          <a:xfrm>
            <a:off x="582612" y="952501"/>
            <a:ext cx="53975" cy="50800"/>
          </a:xfrm>
          <a:custGeom>
            <a:avLst/>
            <a:gdLst>
              <a:gd name="T0" fmla="*/ 51 w 88"/>
              <a:gd name="T1" fmla="*/ 84 h 84"/>
              <a:gd name="T2" fmla="*/ 31 w 88"/>
              <a:gd name="T3" fmla="*/ 78 h 84"/>
              <a:gd name="T4" fmla="*/ 0 w 88"/>
              <a:gd name="T5" fmla="*/ 56 h 84"/>
              <a:gd name="T6" fmla="*/ 9 w 88"/>
              <a:gd name="T7" fmla="*/ 42 h 84"/>
              <a:gd name="T8" fmla="*/ 41 w 88"/>
              <a:gd name="T9" fmla="*/ 64 h 84"/>
              <a:gd name="T10" fmla="*/ 55 w 88"/>
              <a:gd name="T11" fmla="*/ 67 h 84"/>
              <a:gd name="T12" fmla="*/ 68 w 88"/>
              <a:gd name="T13" fmla="*/ 58 h 84"/>
              <a:gd name="T14" fmla="*/ 70 w 88"/>
              <a:gd name="T15" fmla="*/ 43 h 84"/>
              <a:gd name="T16" fmla="*/ 61 w 88"/>
              <a:gd name="T17" fmla="*/ 31 h 84"/>
              <a:gd name="T18" fmla="*/ 35 w 88"/>
              <a:gd name="T19" fmla="*/ 14 h 84"/>
              <a:gd name="T20" fmla="*/ 44 w 88"/>
              <a:gd name="T21" fmla="*/ 0 h 84"/>
              <a:gd name="T22" fmla="*/ 70 w 88"/>
              <a:gd name="T23" fmla="*/ 17 h 84"/>
              <a:gd name="T24" fmla="*/ 86 w 88"/>
              <a:gd name="T25" fmla="*/ 40 h 84"/>
              <a:gd name="T26" fmla="*/ 82 w 88"/>
              <a:gd name="T27" fmla="*/ 67 h 84"/>
              <a:gd name="T28" fmla="*/ 59 w 88"/>
              <a:gd name="T29" fmla="*/ 83 h 84"/>
              <a:gd name="T30" fmla="*/ 51 w 88"/>
              <a:gd name="T31"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88" h="84">
                <a:moveTo>
                  <a:pt x="51" y="84"/>
                </a:moveTo>
                <a:cubicBezTo>
                  <a:pt x="44" y="84"/>
                  <a:pt x="37" y="82"/>
                  <a:pt x="31" y="78"/>
                </a:cubicBezTo>
                <a:lnTo>
                  <a:pt x="0" y="56"/>
                </a:lnTo>
                <a:lnTo>
                  <a:pt x="9" y="42"/>
                </a:lnTo>
                <a:lnTo>
                  <a:pt x="41" y="64"/>
                </a:lnTo>
                <a:cubicBezTo>
                  <a:pt x="45" y="67"/>
                  <a:pt x="50" y="68"/>
                  <a:pt x="55" y="67"/>
                </a:cubicBezTo>
                <a:cubicBezTo>
                  <a:pt x="60" y="66"/>
                  <a:pt x="65" y="62"/>
                  <a:pt x="68" y="58"/>
                </a:cubicBezTo>
                <a:cubicBezTo>
                  <a:pt x="70" y="54"/>
                  <a:pt x="71" y="48"/>
                  <a:pt x="70" y="43"/>
                </a:cubicBezTo>
                <a:cubicBezTo>
                  <a:pt x="69" y="38"/>
                  <a:pt x="66" y="34"/>
                  <a:pt x="61" y="31"/>
                </a:cubicBezTo>
                <a:lnTo>
                  <a:pt x="35" y="14"/>
                </a:lnTo>
                <a:lnTo>
                  <a:pt x="44" y="0"/>
                </a:lnTo>
                <a:lnTo>
                  <a:pt x="70" y="17"/>
                </a:lnTo>
                <a:cubicBezTo>
                  <a:pt x="79" y="22"/>
                  <a:pt x="84" y="30"/>
                  <a:pt x="86" y="40"/>
                </a:cubicBezTo>
                <a:cubicBezTo>
                  <a:pt x="88" y="49"/>
                  <a:pt x="87" y="59"/>
                  <a:pt x="82" y="67"/>
                </a:cubicBezTo>
                <a:cubicBezTo>
                  <a:pt x="76" y="75"/>
                  <a:pt x="68" y="81"/>
                  <a:pt x="59" y="83"/>
                </a:cubicBezTo>
                <a:cubicBezTo>
                  <a:pt x="56" y="84"/>
                  <a:pt x="54" y="84"/>
                  <a:pt x="51" y="84"/>
                </a:cubicBez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7" name="Freeform 560">
            <a:extLst>
              <a:ext uri="{FF2B5EF4-FFF2-40B4-BE49-F238E27FC236}">
                <a16:creationId xmlns:a16="http://schemas.microsoft.com/office/drawing/2014/main" id="{E23E07AB-D8BD-7129-7E07-04E17E5FE5E2}"/>
              </a:ext>
            </a:extLst>
          </xdr:cNvPr>
          <xdr:cNvSpPr>
            <a:spLocks/>
          </xdr:cNvSpPr>
        </xdr:nvSpPr>
        <xdr:spPr bwMode="auto">
          <a:xfrm>
            <a:off x="636587" y="857251"/>
            <a:ext cx="104775" cy="88900"/>
          </a:xfrm>
          <a:custGeom>
            <a:avLst/>
            <a:gdLst>
              <a:gd name="T0" fmla="*/ 129 w 171"/>
              <a:gd name="T1" fmla="*/ 146 h 146"/>
              <a:gd name="T2" fmla="*/ 110 w 171"/>
              <a:gd name="T3" fmla="*/ 140 h 146"/>
              <a:gd name="T4" fmla="*/ 36 w 171"/>
              <a:gd name="T5" fmla="*/ 98 h 146"/>
              <a:gd name="T6" fmla="*/ 45 w 171"/>
              <a:gd name="T7" fmla="*/ 83 h 146"/>
              <a:gd name="T8" fmla="*/ 118 w 171"/>
              <a:gd name="T9" fmla="*/ 126 h 146"/>
              <a:gd name="T10" fmla="*/ 146 w 171"/>
              <a:gd name="T11" fmla="*/ 120 h 146"/>
              <a:gd name="T12" fmla="*/ 140 w 171"/>
              <a:gd name="T13" fmla="*/ 93 h 146"/>
              <a:gd name="T14" fmla="*/ 0 w 171"/>
              <a:gd name="T15" fmla="*/ 14 h 146"/>
              <a:gd name="T16" fmla="*/ 9 w 171"/>
              <a:gd name="T17" fmla="*/ 0 h 146"/>
              <a:gd name="T18" fmla="*/ 148 w 171"/>
              <a:gd name="T19" fmla="*/ 78 h 146"/>
              <a:gd name="T20" fmla="*/ 160 w 171"/>
              <a:gd name="T21" fmla="*/ 129 h 146"/>
              <a:gd name="T22" fmla="*/ 129 w 171"/>
              <a:gd name="T23" fmla="*/ 146 h 1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71" h="146">
                <a:moveTo>
                  <a:pt x="129" y="146"/>
                </a:moveTo>
                <a:cubicBezTo>
                  <a:pt x="122" y="146"/>
                  <a:pt x="116" y="144"/>
                  <a:pt x="110" y="140"/>
                </a:cubicBezTo>
                <a:lnTo>
                  <a:pt x="36" y="98"/>
                </a:lnTo>
                <a:lnTo>
                  <a:pt x="45" y="83"/>
                </a:lnTo>
                <a:lnTo>
                  <a:pt x="118" y="126"/>
                </a:lnTo>
                <a:cubicBezTo>
                  <a:pt x="128" y="132"/>
                  <a:pt x="140" y="129"/>
                  <a:pt x="146" y="120"/>
                </a:cubicBezTo>
                <a:cubicBezTo>
                  <a:pt x="152" y="111"/>
                  <a:pt x="149" y="99"/>
                  <a:pt x="140" y="93"/>
                </a:cubicBezTo>
                <a:lnTo>
                  <a:pt x="0" y="14"/>
                </a:lnTo>
                <a:lnTo>
                  <a:pt x="9" y="0"/>
                </a:lnTo>
                <a:lnTo>
                  <a:pt x="148" y="78"/>
                </a:lnTo>
                <a:cubicBezTo>
                  <a:pt x="166" y="89"/>
                  <a:pt x="171" y="112"/>
                  <a:pt x="160" y="129"/>
                </a:cubicBezTo>
                <a:cubicBezTo>
                  <a:pt x="153" y="140"/>
                  <a:pt x="141" y="146"/>
                  <a:pt x="129" y="146"/>
                </a:cubicBezTo>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8" name="Freeform 561">
            <a:extLst>
              <a:ext uri="{FF2B5EF4-FFF2-40B4-BE49-F238E27FC236}">
                <a16:creationId xmlns:a16="http://schemas.microsoft.com/office/drawing/2014/main" id="{8783E595-9193-A3EC-97D3-2395F90CFDEE}"/>
              </a:ext>
            </a:extLst>
          </xdr:cNvPr>
          <xdr:cNvSpPr>
            <a:spLocks/>
          </xdr:cNvSpPr>
        </xdr:nvSpPr>
        <xdr:spPr bwMode="auto">
          <a:xfrm>
            <a:off x="390525" y="744539"/>
            <a:ext cx="104775" cy="144463"/>
          </a:xfrm>
          <a:custGeom>
            <a:avLst/>
            <a:gdLst>
              <a:gd name="T0" fmla="*/ 29 w 66"/>
              <a:gd name="T1" fmla="*/ 91 h 91"/>
              <a:gd name="T2" fmla="*/ 0 w 66"/>
              <a:gd name="T3" fmla="*/ 76 h 91"/>
              <a:gd name="T4" fmla="*/ 2 w 66"/>
              <a:gd name="T5" fmla="*/ 71 h 91"/>
              <a:gd name="T6" fmla="*/ 26 w 66"/>
              <a:gd name="T7" fmla="*/ 82 h 91"/>
              <a:gd name="T8" fmla="*/ 58 w 66"/>
              <a:gd name="T9" fmla="*/ 17 h 91"/>
              <a:gd name="T10" fmla="*/ 34 w 66"/>
              <a:gd name="T11" fmla="*/ 5 h 91"/>
              <a:gd name="T12" fmla="*/ 37 w 66"/>
              <a:gd name="T13" fmla="*/ 0 h 91"/>
              <a:gd name="T14" fmla="*/ 66 w 66"/>
              <a:gd name="T15" fmla="*/ 14 h 91"/>
              <a:gd name="T16" fmla="*/ 29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29" y="91"/>
                </a:moveTo>
                <a:lnTo>
                  <a:pt x="0" y="76"/>
                </a:lnTo>
                <a:lnTo>
                  <a:pt x="2" y="71"/>
                </a:lnTo>
                <a:lnTo>
                  <a:pt x="26" y="82"/>
                </a:lnTo>
                <a:lnTo>
                  <a:pt x="58" y="17"/>
                </a:lnTo>
                <a:lnTo>
                  <a:pt x="34" y="5"/>
                </a:lnTo>
                <a:lnTo>
                  <a:pt x="37" y="0"/>
                </a:lnTo>
                <a:lnTo>
                  <a:pt x="66" y="14"/>
                </a:lnTo>
                <a:lnTo>
                  <a:pt x="29"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49" name="Freeform 562">
            <a:extLst>
              <a:ext uri="{FF2B5EF4-FFF2-40B4-BE49-F238E27FC236}">
                <a16:creationId xmlns:a16="http://schemas.microsoft.com/office/drawing/2014/main" id="{EED249A1-6ACE-2B94-0027-3E96F92D573D}"/>
              </a:ext>
            </a:extLst>
          </xdr:cNvPr>
          <xdr:cNvSpPr>
            <a:spLocks/>
          </xdr:cNvSpPr>
        </xdr:nvSpPr>
        <xdr:spPr bwMode="auto">
          <a:xfrm>
            <a:off x="701675" y="746126"/>
            <a:ext cx="104775" cy="144463"/>
          </a:xfrm>
          <a:custGeom>
            <a:avLst/>
            <a:gdLst>
              <a:gd name="T0" fmla="*/ 37 w 66"/>
              <a:gd name="T1" fmla="*/ 91 h 91"/>
              <a:gd name="T2" fmla="*/ 0 w 66"/>
              <a:gd name="T3" fmla="*/ 14 h 91"/>
              <a:gd name="T4" fmla="*/ 29 w 66"/>
              <a:gd name="T5" fmla="*/ 0 h 91"/>
              <a:gd name="T6" fmla="*/ 32 w 66"/>
              <a:gd name="T7" fmla="*/ 6 h 91"/>
              <a:gd name="T8" fmla="*/ 9 w 66"/>
              <a:gd name="T9" fmla="*/ 17 h 91"/>
              <a:gd name="T10" fmla="*/ 40 w 66"/>
              <a:gd name="T11" fmla="*/ 82 h 91"/>
              <a:gd name="T12" fmla="*/ 64 w 66"/>
              <a:gd name="T13" fmla="*/ 70 h 91"/>
              <a:gd name="T14" fmla="*/ 66 w 66"/>
              <a:gd name="T15" fmla="*/ 76 h 91"/>
              <a:gd name="T16" fmla="*/ 37 w 66"/>
              <a:gd name="T17" fmla="*/ 91 h 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6" h="91">
                <a:moveTo>
                  <a:pt x="37" y="91"/>
                </a:moveTo>
                <a:lnTo>
                  <a:pt x="0" y="14"/>
                </a:lnTo>
                <a:lnTo>
                  <a:pt x="29" y="0"/>
                </a:lnTo>
                <a:lnTo>
                  <a:pt x="32" y="6"/>
                </a:lnTo>
                <a:lnTo>
                  <a:pt x="9" y="17"/>
                </a:lnTo>
                <a:lnTo>
                  <a:pt x="40" y="82"/>
                </a:lnTo>
                <a:lnTo>
                  <a:pt x="64" y="70"/>
                </a:lnTo>
                <a:lnTo>
                  <a:pt x="66" y="76"/>
                </a:lnTo>
                <a:lnTo>
                  <a:pt x="37" y="91"/>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oneCellAnchor>
    <xdr:from>
      <xdr:col>3</xdr:col>
      <xdr:colOff>153459</xdr:colOff>
      <xdr:row>46</xdr:row>
      <xdr:rowOff>82550</xdr:rowOff>
    </xdr:from>
    <xdr:ext cx="745148" cy="542926"/>
    <xdr:grpSp>
      <xdr:nvGrpSpPr>
        <xdr:cNvPr id="50" name="Investment5" descr="{&quot;Key&quot;:&quot;POWER_USER_SHAPE_ICON&quot;,&quot;Value&quot;:&quot;POWER_USER_SHAPE_ICON_STYLE_1&quot;}">
          <a:extLst>
            <a:ext uri="{FF2B5EF4-FFF2-40B4-BE49-F238E27FC236}">
              <a16:creationId xmlns:a16="http://schemas.microsoft.com/office/drawing/2014/main" id="{8FED0932-D4B9-1645-AB3E-5E248116EA1B}"/>
            </a:ext>
          </a:extLst>
        </xdr:cNvPr>
        <xdr:cNvGrpSpPr>
          <a:grpSpLocks noChangeAspect="1"/>
        </xdr:cNvGrpSpPr>
      </xdr:nvGrpSpPr>
      <xdr:grpSpPr>
        <a:xfrm>
          <a:off x="2553759" y="9991725"/>
          <a:ext cx="745148" cy="542926"/>
          <a:chOff x="1476375" y="323542"/>
          <a:chExt cx="554372" cy="403923"/>
        </a:xfrm>
      </xdr:grpSpPr>
      <xdr:sp macro="" textlink="">
        <xdr:nvSpPr>
          <xdr:cNvPr id="51" name="Freeform 75">
            <a:extLst>
              <a:ext uri="{FF2B5EF4-FFF2-40B4-BE49-F238E27FC236}">
                <a16:creationId xmlns:a16="http://schemas.microsoft.com/office/drawing/2014/main" id="{DD616F42-CE42-02CE-01E8-798923CB0119}"/>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2" name="Freeform 76">
            <a:extLst>
              <a:ext uri="{FF2B5EF4-FFF2-40B4-BE49-F238E27FC236}">
                <a16:creationId xmlns:a16="http://schemas.microsoft.com/office/drawing/2014/main" id="{98B15226-0AAA-9F05-68D3-DE3FBEA4D15A}"/>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3" name="Freeform 77">
            <a:extLst>
              <a:ext uri="{FF2B5EF4-FFF2-40B4-BE49-F238E27FC236}">
                <a16:creationId xmlns:a16="http://schemas.microsoft.com/office/drawing/2014/main" id="{F3361A20-0759-A4B7-67E7-FF3550E549B3}"/>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4" name="Freeform 903">
            <a:extLst>
              <a:ext uri="{FF2B5EF4-FFF2-40B4-BE49-F238E27FC236}">
                <a16:creationId xmlns:a16="http://schemas.microsoft.com/office/drawing/2014/main" id="{66C05D92-EE67-512E-9624-EECDCA0C1239}"/>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5" name="Freeform 904">
            <a:extLst>
              <a:ext uri="{FF2B5EF4-FFF2-40B4-BE49-F238E27FC236}">
                <a16:creationId xmlns:a16="http://schemas.microsoft.com/office/drawing/2014/main" id="{EB2DA46B-58C7-F4F7-4B6B-8D3F2207C169}"/>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6" name="Freeform 905">
            <a:extLst>
              <a:ext uri="{FF2B5EF4-FFF2-40B4-BE49-F238E27FC236}">
                <a16:creationId xmlns:a16="http://schemas.microsoft.com/office/drawing/2014/main" id="{5D605DF6-08CB-9D9B-AEC0-AC4063FC4F2D}"/>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7" name="Freeform 906">
            <a:extLst>
              <a:ext uri="{FF2B5EF4-FFF2-40B4-BE49-F238E27FC236}">
                <a16:creationId xmlns:a16="http://schemas.microsoft.com/office/drawing/2014/main" id="{E6844BC7-D625-356A-9990-63B84E055F69}"/>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8" name="Freeform 907">
            <a:extLst>
              <a:ext uri="{FF2B5EF4-FFF2-40B4-BE49-F238E27FC236}">
                <a16:creationId xmlns:a16="http://schemas.microsoft.com/office/drawing/2014/main" id="{BEA15823-0505-45D1-960E-EF5AD2706750}"/>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59" name="Freeform 908">
            <a:extLst>
              <a:ext uri="{FF2B5EF4-FFF2-40B4-BE49-F238E27FC236}">
                <a16:creationId xmlns:a16="http://schemas.microsoft.com/office/drawing/2014/main" id="{8147D5AD-8C4D-8905-B8C4-022A1EF26FA9}"/>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0" name="Freeform 909">
            <a:extLst>
              <a:ext uri="{FF2B5EF4-FFF2-40B4-BE49-F238E27FC236}">
                <a16:creationId xmlns:a16="http://schemas.microsoft.com/office/drawing/2014/main" id="{C331E2DB-457B-9AC0-2F1F-6B96F13960A4}"/>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1" name="Freeform 910">
            <a:extLst>
              <a:ext uri="{FF2B5EF4-FFF2-40B4-BE49-F238E27FC236}">
                <a16:creationId xmlns:a16="http://schemas.microsoft.com/office/drawing/2014/main" id="{EBF02082-E6B6-07D5-6F56-0379ABDF7DA0}"/>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2" name="Freeform 911">
            <a:extLst>
              <a:ext uri="{FF2B5EF4-FFF2-40B4-BE49-F238E27FC236}">
                <a16:creationId xmlns:a16="http://schemas.microsoft.com/office/drawing/2014/main" id="{16A359E3-58DA-CF69-A9F5-B69F2DF64522}"/>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63" name="Freeform 912">
            <a:extLst>
              <a:ext uri="{FF2B5EF4-FFF2-40B4-BE49-F238E27FC236}">
                <a16:creationId xmlns:a16="http://schemas.microsoft.com/office/drawing/2014/main" id="{56FC585A-1043-BDC1-4153-93DEBC8DBB6D}"/>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9</xdr:col>
      <xdr:colOff>393700</xdr:colOff>
      <xdr:row>46</xdr:row>
      <xdr:rowOff>96911</xdr:rowOff>
    </xdr:from>
    <xdr:to>
      <xdr:col>9</xdr:col>
      <xdr:colOff>830262</xdr:colOff>
      <xdr:row>46</xdr:row>
      <xdr:rowOff>628432</xdr:rowOff>
    </xdr:to>
    <xdr:grpSp>
      <xdr:nvGrpSpPr>
        <xdr:cNvPr id="192" name="Touch_point" descr="{&quot;Key&quot;:&quot;POWER_USER_SHAPE_ICON&quot;,&quot;Value&quot;:&quot;POWER_USER_SHAPE_ICON_STYLE_1&quot;}">
          <a:extLst>
            <a:ext uri="{FF2B5EF4-FFF2-40B4-BE49-F238E27FC236}">
              <a16:creationId xmlns:a16="http://schemas.microsoft.com/office/drawing/2014/main" id="{F692EDFA-CFBD-9A4E-9EEA-0CE90BE58F49}"/>
            </a:ext>
          </a:extLst>
        </xdr:cNvPr>
        <xdr:cNvGrpSpPr>
          <a:grpSpLocks noChangeAspect="1"/>
        </xdr:cNvGrpSpPr>
      </xdr:nvGrpSpPr>
      <xdr:grpSpPr>
        <a:xfrm flipH="1">
          <a:off x="8410575" y="10002911"/>
          <a:ext cx="436562" cy="531521"/>
          <a:chOff x="10635380" y="314325"/>
          <a:chExt cx="1081240" cy="1085850"/>
        </a:xfrm>
        <a:noFill/>
      </xdr:grpSpPr>
      <xdr:sp macro="" textlink="">
        <xdr:nvSpPr>
          <xdr:cNvPr id="193" name="Arrow8">
            <a:extLst>
              <a:ext uri="{FF2B5EF4-FFF2-40B4-BE49-F238E27FC236}">
                <a16:creationId xmlns:a16="http://schemas.microsoft.com/office/drawing/2014/main" id="{FE5D68AD-19C7-CD97-FC79-83566FB30B2F}"/>
              </a:ext>
            </a:extLst>
          </xdr:cNvPr>
          <xdr:cNvSpPr>
            <a:spLocks noChangeAspect="1"/>
          </xdr:cNvSpPr>
        </xdr:nvSpPr>
        <xdr:spPr bwMode="auto">
          <a:xfrm>
            <a:off x="11176000" y="857250"/>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4" name="Arrow8">
            <a:extLst>
              <a:ext uri="{FF2B5EF4-FFF2-40B4-BE49-F238E27FC236}">
                <a16:creationId xmlns:a16="http://schemas.microsoft.com/office/drawing/2014/main" id="{62A380EB-0374-ADF2-DADD-2E9D1FC8729F}"/>
              </a:ext>
            </a:extLst>
          </xdr:cNvPr>
          <xdr:cNvSpPr>
            <a:spLocks noChangeAspect="1"/>
          </xdr:cNvSpPr>
        </xdr:nvSpPr>
        <xdr:spPr bwMode="auto">
          <a:xfrm rot="10800000">
            <a:off x="10635380" y="314325"/>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9</xdr:col>
      <xdr:colOff>254000</xdr:colOff>
      <xdr:row>48</xdr:row>
      <xdr:rowOff>23284</xdr:rowOff>
    </xdr:from>
    <xdr:to>
      <xdr:col>9</xdr:col>
      <xdr:colOff>876301</xdr:colOff>
      <xdr:row>49</xdr:row>
      <xdr:rowOff>0</xdr:rowOff>
    </xdr:to>
    <xdr:pic>
      <xdr:nvPicPr>
        <xdr:cNvPr id="195" name="Image 517">
          <a:extLst>
            <a:ext uri="{FF2B5EF4-FFF2-40B4-BE49-F238E27FC236}">
              <a16:creationId xmlns:a16="http://schemas.microsoft.com/office/drawing/2014/main" id="{237B24E5-979D-3D41-BAF6-4A63A9A15D92}"/>
            </a:ext>
          </a:extLst>
        </xdr:cNvPr>
        <xdr:cNvPicPr>
          <a:picLocks noChangeAspect="1"/>
        </xdr:cNvPicPr>
      </xdr:nvPicPr>
      <xdr:blipFill rotWithShape="1">
        <a:blip xmlns:r="http://schemas.openxmlformats.org/officeDocument/2006/relationships" r:embed="rId4" cstate="hqprint">
          <a:clrChange>
            <a:clrFrom>
              <a:srgbClr val="F2FFFF"/>
            </a:clrFrom>
            <a:clrTo>
              <a:srgbClr val="F2FFFF">
                <a:alpha val="0"/>
              </a:srgbClr>
            </a:clrTo>
          </a:clrChange>
          <a:alphaModFix/>
          <a:duotone>
            <a:schemeClr val="accent1">
              <a:shade val="45000"/>
              <a:satMod val="135000"/>
            </a:schemeClr>
            <a:prstClr val="white"/>
          </a:duotone>
          <a:extLst>
            <a:ext uri="{BEBA8EAE-BF5A-486C-A8C5-ECC9F3942E4B}">
              <a14:imgProps xmlns:a14="http://schemas.microsoft.com/office/drawing/2010/main">
                <a14:imgLayer r:embed="rId5">
                  <a14:imgEffect>
                    <a14:sharpenSoften amount="50000"/>
                  </a14:imgEffect>
                  <a14:imgEffect>
                    <a14:colorTemperature colorTemp="4700"/>
                  </a14:imgEffect>
                  <a14:imgEffect>
                    <a14:brightnessContrast contrast="-20000"/>
                  </a14:imgEffect>
                </a14:imgLayer>
              </a14:imgProps>
            </a:ext>
            <a:ext uri="{28A0092B-C50C-407E-A947-70E740481C1C}">
              <a14:useLocalDpi xmlns:a14="http://schemas.microsoft.com/office/drawing/2010/main"/>
            </a:ext>
          </a:extLst>
        </a:blip>
        <a:srcRect/>
        <a:stretch/>
      </xdr:blipFill>
      <xdr:spPr>
        <a:xfrm>
          <a:off x="8585200" y="14488584"/>
          <a:ext cx="622301" cy="704261"/>
        </a:xfrm>
        <a:prstGeom prst="rect">
          <a:avLst/>
        </a:prstGeom>
      </xdr:spPr>
    </xdr:pic>
    <xdr:clientData/>
  </xdr:twoCellAnchor>
  <xdr:twoCellAnchor>
    <xdr:from>
      <xdr:col>17</xdr:col>
      <xdr:colOff>0</xdr:colOff>
      <xdr:row>5</xdr:row>
      <xdr:rowOff>82883</xdr:rowOff>
    </xdr:from>
    <xdr:to>
      <xdr:col>18</xdr:col>
      <xdr:colOff>63500</xdr:colOff>
      <xdr:row>7</xdr:row>
      <xdr:rowOff>133683</xdr:rowOff>
    </xdr:to>
    <xdr:sp macro="" textlink="">
      <xdr:nvSpPr>
        <xdr:cNvPr id="198" name="Rectangle 254">
          <a:hlinkClick xmlns:r="http://schemas.openxmlformats.org/officeDocument/2006/relationships" r:id="rId6"/>
          <a:extLst>
            <a:ext uri="{FF2B5EF4-FFF2-40B4-BE49-F238E27FC236}">
              <a16:creationId xmlns:a16="http://schemas.microsoft.com/office/drawing/2014/main" id="{3EF7BE77-4735-C040-8E02-0EDE30795866}"/>
            </a:ext>
          </a:extLst>
        </xdr:cNvPr>
        <xdr:cNvSpPr/>
      </xdr:nvSpPr>
      <xdr:spPr>
        <a:xfrm>
          <a:off x="16840200" y="9718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51237</xdr:rowOff>
    </xdr:from>
    <xdr:to>
      <xdr:col>1</xdr:col>
      <xdr:colOff>771058</xdr:colOff>
      <xdr:row>7</xdr:row>
      <xdr:rowOff>157869</xdr:rowOff>
    </xdr:to>
    <xdr:sp macro="" textlink="">
      <xdr:nvSpPr>
        <xdr:cNvPr id="3" name="Rectangle 2">
          <a:hlinkClick xmlns:r="http://schemas.openxmlformats.org/officeDocument/2006/relationships" r:id="rId7"/>
          <a:extLst>
            <a:ext uri="{FF2B5EF4-FFF2-40B4-BE49-F238E27FC236}">
              <a16:creationId xmlns:a16="http://schemas.microsoft.com/office/drawing/2014/main" id="{9F98BCE1-7A53-4215-85C7-70B19EF86641}"/>
            </a:ext>
          </a:extLst>
        </xdr:cNvPr>
        <xdr:cNvSpPr/>
      </xdr:nvSpPr>
      <xdr:spPr>
        <a:xfrm>
          <a:off x="63500" y="905203"/>
          <a:ext cx="900248" cy="448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877332</xdr:colOff>
      <xdr:row>5</xdr:row>
      <xdr:rowOff>79265</xdr:rowOff>
    </xdr:from>
    <xdr:to>
      <xdr:col>2</xdr:col>
      <xdr:colOff>645348</xdr:colOff>
      <xdr:row>7</xdr:row>
      <xdr:rowOff>167886</xdr:rowOff>
    </xdr:to>
    <xdr:sp macro="" textlink="">
      <xdr:nvSpPr>
        <xdr:cNvPr id="4" name="Rectangle 3">
          <a:hlinkClick xmlns:r="http://schemas.openxmlformats.org/officeDocument/2006/relationships" r:id="rId8"/>
          <a:extLst>
            <a:ext uri="{FF2B5EF4-FFF2-40B4-BE49-F238E27FC236}">
              <a16:creationId xmlns:a16="http://schemas.microsoft.com/office/drawing/2014/main" id="{2761B6AE-53BC-C649-8A51-BE94F829EDCC}"/>
            </a:ext>
          </a:extLst>
        </xdr:cNvPr>
        <xdr:cNvSpPr/>
      </xdr:nvSpPr>
      <xdr:spPr>
        <a:xfrm>
          <a:off x="1070022" y="933231"/>
          <a:ext cx="871602" cy="4302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656936</xdr:colOff>
      <xdr:row>5</xdr:row>
      <xdr:rowOff>77254</xdr:rowOff>
    </xdr:from>
    <xdr:to>
      <xdr:col>6</xdr:col>
      <xdr:colOff>527674</xdr:colOff>
      <xdr:row>7</xdr:row>
      <xdr:rowOff>157855</xdr:rowOff>
    </xdr:to>
    <xdr:sp macro="" textlink="">
      <xdr:nvSpPr>
        <xdr:cNvPr id="5" name="Rectangle 4">
          <a:hlinkClick xmlns:r="http://schemas.openxmlformats.org/officeDocument/2006/relationships" r:id="rId9"/>
          <a:extLst>
            <a:ext uri="{FF2B5EF4-FFF2-40B4-BE49-F238E27FC236}">
              <a16:creationId xmlns:a16="http://schemas.microsoft.com/office/drawing/2014/main" id="{5F5316AE-790A-3B43-9F26-0638F0ED2A04}"/>
            </a:ext>
          </a:extLst>
        </xdr:cNvPr>
        <xdr:cNvSpPr/>
      </xdr:nvSpPr>
      <xdr:spPr>
        <a:xfrm>
          <a:off x="30572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635000</xdr:colOff>
      <xdr:row>5</xdr:row>
      <xdr:rowOff>82269</xdr:rowOff>
    </xdr:from>
    <xdr:to>
      <xdr:col>6</xdr:col>
      <xdr:colOff>1677275</xdr:colOff>
      <xdr:row>7</xdr:row>
      <xdr:rowOff>150225</xdr:rowOff>
    </xdr:to>
    <xdr:sp macro="" textlink="">
      <xdr:nvSpPr>
        <xdr:cNvPr id="6" name="Rectangle 5">
          <a:hlinkClick xmlns:r="http://schemas.openxmlformats.org/officeDocument/2006/relationships" r:id="rId10"/>
          <a:extLst>
            <a:ext uri="{FF2B5EF4-FFF2-40B4-BE49-F238E27FC236}">
              <a16:creationId xmlns:a16="http://schemas.microsoft.com/office/drawing/2014/main" id="{604F924C-B224-4842-BFA4-87471FA62D2A}"/>
            </a:ext>
          </a:extLst>
        </xdr:cNvPr>
        <xdr:cNvSpPr/>
      </xdr:nvSpPr>
      <xdr:spPr>
        <a:xfrm>
          <a:off x="3976414" y="936235"/>
          <a:ext cx="1042275" cy="4095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1744261</xdr:colOff>
      <xdr:row>5</xdr:row>
      <xdr:rowOff>89954</xdr:rowOff>
    </xdr:from>
    <xdr:to>
      <xdr:col>6</xdr:col>
      <xdr:colOff>2507769</xdr:colOff>
      <xdr:row>7</xdr:row>
      <xdr:rowOff>150392</xdr:rowOff>
    </xdr:to>
    <xdr:sp macro="" textlink="">
      <xdr:nvSpPr>
        <xdr:cNvPr id="7" name="Rectangle 6">
          <a:hlinkClick xmlns:r="http://schemas.openxmlformats.org/officeDocument/2006/relationships" r:id="rId11"/>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38394</xdr:colOff>
      <xdr:row>5</xdr:row>
      <xdr:rowOff>64554</xdr:rowOff>
    </xdr:from>
    <xdr:to>
      <xdr:col>7</xdr:col>
      <xdr:colOff>897221</xdr:colOff>
      <xdr:row>7</xdr:row>
      <xdr:rowOff>145656</xdr:rowOff>
    </xdr:to>
    <xdr:sp macro="" textlink="">
      <xdr:nvSpPr>
        <xdr:cNvPr id="8" name="Rectangle 7">
          <a:hlinkClick xmlns:r="http://schemas.openxmlformats.org/officeDocument/2006/relationships" r:id="rId12"/>
          <a:extLst>
            <a:ext uri="{FF2B5EF4-FFF2-40B4-BE49-F238E27FC236}">
              <a16:creationId xmlns:a16="http://schemas.microsoft.com/office/drawing/2014/main" id="{1E06F8E2-4343-C746-856A-4F1BA437297E}"/>
            </a:ext>
          </a:extLst>
        </xdr:cNvPr>
        <xdr:cNvSpPr/>
      </xdr:nvSpPr>
      <xdr:spPr>
        <a:xfrm>
          <a:off x="60073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79842</xdr:colOff>
      <xdr:row>5</xdr:row>
      <xdr:rowOff>77254</xdr:rowOff>
    </xdr:from>
    <xdr:to>
      <xdr:col>8</xdr:col>
      <xdr:colOff>950591</xdr:colOff>
      <xdr:row>7</xdr:row>
      <xdr:rowOff>157354</xdr:rowOff>
    </xdr:to>
    <xdr:sp macro="" textlink="">
      <xdr:nvSpPr>
        <xdr:cNvPr id="9" name="Rectangle 8">
          <a:hlinkClick xmlns:r="http://schemas.openxmlformats.org/officeDocument/2006/relationships" r:id="rId13"/>
          <a:extLst>
            <a:ext uri="{FF2B5EF4-FFF2-40B4-BE49-F238E27FC236}">
              <a16:creationId xmlns:a16="http://schemas.microsoft.com/office/drawing/2014/main" id="{A27E5BA8-4874-0747-BFF8-7F2D5BAD2654}"/>
            </a:ext>
          </a:extLst>
        </xdr:cNvPr>
        <xdr:cNvSpPr/>
      </xdr:nvSpPr>
      <xdr:spPr>
        <a:xfrm>
          <a:off x="6988642" y="966254"/>
          <a:ext cx="870749" cy="435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683010</xdr:colOff>
      <xdr:row>5</xdr:row>
      <xdr:rowOff>96344</xdr:rowOff>
    </xdr:from>
    <xdr:to>
      <xdr:col>3</xdr:col>
      <xdr:colOff>556010</xdr:colOff>
      <xdr:row>7</xdr:row>
      <xdr:rowOff>137692</xdr:rowOff>
    </xdr:to>
    <xdr:sp macro="" textlink="">
      <xdr:nvSpPr>
        <xdr:cNvPr id="10" name="Rectangle 9">
          <a:hlinkClick xmlns:r="http://schemas.openxmlformats.org/officeDocument/2006/relationships" r:id="rId14"/>
          <a:extLst>
            <a:ext uri="{FF2B5EF4-FFF2-40B4-BE49-F238E27FC236}">
              <a16:creationId xmlns:a16="http://schemas.microsoft.com/office/drawing/2014/main" id="{4BF887BB-2A7B-3842-BC32-E2568FAA2ED5}"/>
            </a:ext>
          </a:extLst>
        </xdr:cNvPr>
        <xdr:cNvSpPr/>
      </xdr:nvSpPr>
      <xdr:spPr>
        <a:xfrm>
          <a:off x="1979286" y="950310"/>
          <a:ext cx="976586" cy="382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1052191</xdr:colOff>
      <xdr:row>5</xdr:row>
      <xdr:rowOff>102654</xdr:rowOff>
    </xdr:from>
    <xdr:to>
      <xdr:col>9</xdr:col>
      <xdr:colOff>823444</xdr:colOff>
      <xdr:row>7</xdr:row>
      <xdr:rowOff>162924</xdr:rowOff>
    </xdr:to>
    <xdr:sp macro="" textlink="">
      <xdr:nvSpPr>
        <xdr:cNvPr id="11" name="Rectangle 10">
          <a:hlinkClick xmlns:r="http://schemas.openxmlformats.org/officeDocument/2006/relationships" r:id="rId15"/>
          <a:extLst>
            <a:ext uri="{FF2B5EF4-FFF2-40B4-BE49-F238E27FC236}">
              <a16:creationId xmlns:a16="http://schemas.microsoft.com/office/drawing/2014/main" id="{8CC282B9-B94C-0049-BCD7-7D9087604C5C}"/>
            </a:ext>
          </a:extLst>
        </xdr:cNvPr>
        <xdr:cNvSpPr/>
      </xdr:nvSpPr>
      <xdr:spPr>
        <a:xfrm>
          <a:off x="7960991" y="991654"/>
          <a:ext cx="876153"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952583</xdr:colOff>
      <xdr:row>5</xdr:row>
      <xdr:rowOff>89954</xdr:rowOff>
    </xdr:from>
    <xdr:to>
      <xdr:col>10</xdr:col>
      <xdr:colOff>696297</xdr:colOff>
      <xdr:row>7</xdr:row>
      <xdr:rowOff>150224</xdr:rowOff>
    </xdr:to>
    <xdr:sp macro="" textlink="">
      <xdr:nvSpPr>
        <xdr:cNvPr id="12" name="Rectangle 11">
          <a:hlinkClick xmlns:r="http://schemas.openxmlformats.org/officeDocument/2006/relationships" r:id="rId16"/>
          <a:extLst>
            <a:ext uri="{FF2B5EF4-FFF2-40B4-BE49-F238E27FC236}">
              <a16:creationId xmlns:a16="http://schemas.microsoft.com/office/drawing/2014/main" id="{5CB99836-74AA-D446-97DD-B806B847CF45}"/>
            </a:ext>
          </a:extLst>
        </xdr:cNvPr>
        <xdr:cNvSpPr/>
      </xdr:nvSpPr>
      <xdr:spPr>
        <a:xfrm>
          <a:off x="8966283" y="978954"/>
          <a:ext cx="848614" cy="4158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822664</xdr:colOff>
      <xdr:row>5</xdr:row>
      <xdr:rowOff>89954</xdr:rowOff>
    </xdr:from>
    <xdr:to>
      <xdr:col>11</xdr:col>
      <xdr:colOff>784904</xdr:colOff>
      <xdr:row>7</xdr:row>
      <xdr:rowOff>171056</xdr:rowOff>
    </xdr:to>
    <xdr:sp macro="" textlink="">
      <xdr:nvSpPr>
        <xdr:cNvPr id="13" name="Rectangle 12">
          <a:hlinkClick xmlns:r="http://schemas.openxmlformats.org/officeDocument/2006/relationships" r:id="rId17"/>
          <a:extLst>
            <a:ext uri="{FF2B5EF4-FFF2-40B4-BE49-F238E27FC236}">
              <a16:creationId xmlns:a16="http://schemas.microsoft.com/office/drawing/2014/main" id="{E153A9A4-508D-5347-8561-FD6B38224A2F}"/>
            </a:ext>
          </a:extLst>
        </xdr:cNvPr>
        <xdr:cNvSpPr/>
      </xdr:nvSpPr>
      <xdr:spPr>
        <a:xfrm>
          <a:off x="9941264" y="978954"/>
          <a:ext cx="1067140"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818576</xdr:colOff>
      <xdr:row>5</xdr:row>
      <xdr:rowOff>102655</xdr:rowOff>
    </xdr:from>
    <xdr:to>
      <xdr:col>13</xdr:col>
      <xdr:colOff>446689</xdr:colOff>
      <xdr:row>7</xdr:row>
      <xdr:rowOff>158691</xdr:rowOff>
    </xdr:to>
    <xdr:sp macro="" textlink="">
      <xdr:nvSpPr>
        <xdr:cNvPr id="15" name="Rectangle 14">
          <a:hlinkClick xmlns:r="http://schemas.openxmlformats.org/officeDocument/2006/relationships" r:id="rId18"/>
          <a:extLst>
            <a:ext uri="{FF2B5EF4-FFF2-40B4-BE49-F238E27FC236}">
              <a16:creationId xmlns:a16="http://schemas.microsoft.com/office/drawing/2014/main" id="{BF4C965F-24C2-9A4A-8300-E2B73F595967}"/>
            </a:ext>
          </a:extLst>
        </xdr:cNvPr>
        <xdr:cNvSpPr/>
      </xdr:nvSpPr>
      <xdr:spPr>
        <a:xfrm>
          <a:off x="12143473" y="956621"/>
          <a:ext cx="731699"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403464</xdr:colOff>
      <xdr:row>5</xdr:row>
      <xdr:rowOff>102654</xdr:rowOff>
    </xdr:from>
    <xdr:to>
      <xdr:col>15</xdr:col>
      <xdr:colOff>146717</xdr:colOff>
      <xdr:row>7</xdr:row>
      <xdr:rowOff>149389</xdr:rowOff>
    </xdr:to>
    <xdr:sp macro="" textlink="">
      <xdr:nvSpPr>
        <xdr:cNvPr id="16" name="Rectangle 15">
          <a:hlinkClick xmlns:r="http://schemas.openxmlformats.org/officeDocument/2006/relationships" r:id="rId19"/>
          <a:extLst>
            <a:ext uri="{FF2B5EF4-FFF2-40B4-BE49-F238E27FC236}">
              <a16:creationId xmlns:a16="http://schemas.microsoft.com/office/drawing/2014/main" id="{4034C2E7-97E2-F146-88FA-891729614603}"/>
            </a:ext>
          </a:extLst>
        </xdr:cNvPr>
        <xdr:cNvSpPr/>
      </xdr:nvSpPr>
      <xdr:spPr>
        <a:xfrm>
          <a:off x="13941664" y="991654"/>
          <a:ext cx="8481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250917</xdr:colOff>
      <xdr:row>5</xdr:row>
      <xdr:rowOff>102654</xdr:rowOff>
    </xdr:from>
    <xdr:to>
      <xdr:col>15</xdr:col>
      <xdr:colOff>1098757</xdr:colOff>
      <xdr:row>7</xdr:row>
      <xdr:rowOff>158690</xdr:rowOff>
    </xdr:to>
    <xdr:sp macro="" textlink="">
      <xdr:nvSpPr>
        <xdr:cNvPr id="17" name="Rectangle 16">
          <a:hlinkClick xmlns:r="http://schemas.openxmlformats.org/officeDocument/2006/relationships" r:id="rId20"/>
          <a:extLst>
            <a:ext uri="{FF2B5EF4-FFF2-40B4-BE49-F238E27FC236}">
              <a16:creationId xmlns:a16="http://schemas.microsoft.com/office/drawing/2014/main" id="{5976D994-13F7-C64E-B466-C9911D197868}"/>
            </a:ext>
          </a:extLst>
        </xdr:cNvPr>
        <xdr:cNvSpPr/>
      </xdr:nvSpPr>
      <xdr:spPr>
        <a:xfrm>
          <a:off x="14894017" y="991654"/>
          <a:ext cx="847840"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1024688</xdr:colOff>
      <xdr:row>5</xdr:row>
      <xdr:rowOff>97399</xdr:rowOff>
    </xdr:from>
    <xdr:to>
      <xdr:col>17</xdr:col>
      <xdr:colOff>853965</xdr:colOff>
      <xdr:row>7</xdr:row>
      <xdr:rowOff>144517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DFC3684C-75CC-184B-99E4-5034C0933C3A}"/>
            </a:ext>
          </a:extLst>
        </xdr:cNvPr>
        <xdr:cNvSpPr/>
      </xdr:nvSpPr>
      <xdr:spPr>
        <a:xfrm>
          <a:off x="16763929" y="951365"/>
          <a:ext cx="932864" cy="3887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71219</xdr:colOff>
      <xdr:row>5</xdr:row>
      <xdr:rowOff>93896</xdr:rowOff>
    </xdr:from>
    <xdr:to>
      <xdr:col>16</xdr:col>
      <xdr:colOff>985345</xdr:colOff>
      <xdr:row>7</xdr:row>
      <xdr:rowOff>149932</xdr:rowOff>
    </xdr:to>
    <xdr:sp macro="" textlink="">
      <xdr:nvSpPr>
        <xdr:cNvPr id="19" name="Rectangle 18">
          <a:hlinkClick xmlns:r="http://schemas.openxmlformats.org/officeDocument/2006/relationships" r:id="rId21"/>
          <a:extLst>
            <a:ext uri="{FF2B5EF4-FFF2-40B4-BE49-F238E27FC236}">
              <a16:creationId xmlns:a16="http://schemas.microsoft.com/office/drawing/2014/main" id="{50CF4877-5275-E64C-8DE1-4A4027E4760B}"/>
            </a:ext>
          </a:extLst>
        </xdr:cNvPr>
        <xdr:cNvSpPr/>
      </xdr:nvSpPr>
      <xdr:spPr>
        <a:xfrm>
          <a:off x="15810460" y="947862"/>
          <a:ext cx="914126" cy="397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924604</xdr:colOff>
      <xdr:row>5</xdr:row>
      <xdr:rowOff>115354</xdr:rowOff>
    </xdr:from>
    <xdr:to>
      <xdr:col>12</xdr:col>
      <xdr:colOff>733957</xdr:colOff>
      <xdr:row>7</xdr:row>
      <xdr:rowOff>162089</xdr:rowOff>
    </xdr:to>
    <xdr:sp macro="" textlink="">
      <xdr:nvSpPr>
        <xdr:cNvPr id="20" name="Rectangle 19">
          <a:hlinkClick xmlns:r="http://schemas.openxmlformats.org/officeDocument/2006/relationships" r:id="rId22"/>
          <a:extLst>
            <a:ext uri="{FF2B5EF4-FFF2-40B4-BE49-F238E27FC236}">
              <a16:creationId xmlns:a16="http://schemas.microsoft.com/office/drawing/2014/main" id="{FF53A986-64B3-FD45-96C4-3A05228F26BD}"/>
            </a:ext>
          </a:extLst>
        </xdr:cNvPr>
        <xdr:cNvSpPr/>
      </xdr:nvSpPr>
      <xdr:spPr>
        <a:xfrm>
          <a:off x="11148104" y="1004354"/>
          <a:ext cx="914253" cy="402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551729</xdr:colOff>
      <xdr:row>5</xdr:row>
      <xdr:rowOff>89955</xdr:rowOff>
    </xdr:from>
    <xdr:to>
      <xdr:col>14</xdr:col>
      <xdr:colOff>273164</xdr:colOff>
      <xdr:row>7</xdr:row>
      <xdr:rowOff>145991</xdr:rowOff>
    </xdr:to>
    <xdr:sp macro="" textlink="">
      <xdr:nvSpPr>
        <xdr:cNvPr id="21" name="Rectangle 20">
          <a:hlinkClick xmlns:r="http://schemas.openxmlformats.org/officeDocument/2006/relationships" r:id="rId23"/>
          <a:extLst>
            <a:ext uri="{FF2B5EF4-FFF2-40B4-BE49-F238E27FC236}">
              <a16:creationId xmlns:a16="http://schemas.microsoft.com/office/drawing/2014/main" id="{3D1D677E-0366-1F4E-9A3A-008D9531529F}"/>
            </a:ext>
          </a:extLst>
        </xdr:cNvPr>
        <xdr:cNvSpPr/>
      </xdr:nvSpPr>
      <xdr:spPr>
        <a:xfrm>
          <a:off x="12985029" y="978955"/>
          <a:ext cx="826335" cy="411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31806</xdr:colOff>
      <xdr:row>7</xdr:row>
      <xdr:rowOff>150821</xdr:rowOff>
    </xdr:from>
    <xdr:to>
      <xdr:col>8</xdr:col>
      <xdr:colOff>1013210</xdr:colOff>
      <xdr:row>7</xdr:row>
      <xdr:rowOff>151101</xdr:rowOff>
    </xdr:to>
    <xdr:cxnSp macro="">
      <xdr:nvCxnSpPr>
        <xdr:cNvPr id="202" name="Straight Connector 42">
          <a:extLst>
            <a:ext uri="{FF2B5EF4-FFF2-40B4-BE49-F238E27FC236}">
              <a16:creationId xmlns:a16="http://schemas.microsoft.com/office/drawing/2014/main" id="{A0845804-77FE-AF40-8060-C3A9559E1694}"/>
            </a:ext>
          </a:extLst>
        </xdr:cNvPr>
        <xdr:cNvCxnSpPr/>
      </xdr:nvCxnSpPr>
      <xdr:spPr>
        <a:xfrm>
          <a:off x="6940606" y="1395421"/>
          <a:ext cx="981404"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xdr:row>
      <xdr:rowOff>59792</xdr:rowOff>
    </xdr:from>
    <xdr:to>
      <xdr:col>17</xdr:col>
      <xdr:colOff>903084</xdr:colOff>
      <xdr:row>8</xdr:row>
      <xdr:rowOff>22065</xdr:rowOff>
    </xdr:to>
    <xdr:pic>
      <xdr:nvPicPr>
        <xdr:cNvPr id="41" name="Image 1">
          <a:extLst>
            <a:ext uri="{FF2B5EF4-FFF2-40B4-BE49-F238E27FC236}">
              <a16:creationId xmlns:a16="http://schemas.microsoft.com/office/drawing/2014/main" id="{5A6F7289-F194-4622-B6ED-57646999497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0" y="917042"/>
          <a:ext cx="17755984" cy="476623"/>
        </a:xfrm>
        <a:prstGeom prst="rect">
          <a:avLst/>
        </a:prstGeom>
      </xdr:spPr>
    </xdr:pic>
    <xdr:clientData/>
  </xdr:twoCellAnchor>
  <xdr:twoCellAnchor editAs="oneCell">
    <xdr:from>
      <xdr:col>0</xdr:col>
      <xdr:colOff>193675</xdr:colOff>
      <xdr:row>1</xdr:row>
      <xdr:rowOff>133350</xdr:rowOff>
    </xdr:from>
    <xdr:to>
      <xdr:col>3</xdr:col>
      <xdr:colOff>400555</xdr:colOff>
      <xdr:row>4</xdr:row>
      <xdr:rowOff>112312</xdr:rowOff>
    </xdr:to>
    <xdr:pic>
      <xdr:nvPicPr>
        <xdr:cNvPr id="24" name="Picture 1">
          <a:extLst>
            <a:ext uri="{FF2B5EF4-FFF2-40B4-BE49-F238E27FC236}">
              <a16:creationId xmlns:a16="http://schemas.microsoft.com/office/drawing/2014/main" id="{C970B5CC-A967-4CC5-B280-109CE555C241}"/>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93675" y="304800"/>
          <a:ext cx="2613600" cy="507600"/>
        </a:xfrm>
        <a:prstGeom prst="rect">
          <a:avLst/>
        </a:prstGeom>
      </xdr:spPr>
    </xdr:pic>
    <xdr:clientData/>
  </xdr:twoCellAnchor>
  <xdr:twoCellAnchor editAs="oneCell">
    <xdr:from>
      <xdr:col>8</xdr:col>
      <xdr:colOff>257175</xdr:colOff>
      <xdr:row>9</xdr:row>
      <xdr:rowOff>85725</xdr:rowOff>
    </xdr:from>
    <xdr:to>
      <xdr:col>9</xdr:col>
      <xdr:colOff>752704</xdr:colOff>
      <xdr:row>10</xdr:row>
      <xdr:rowOff>11366</xdr:rowOff>
    </xdr:to>
    <xdr:pic>
      <xdr:nvPicPr>
        <xdr:cNvPr id="46" name="Picture 45">
          <a:hlinkClick xmlns:r="http://schemas.openxmlformats.org/officeDocument/2006/relationships" r:id="rId4"/>
          <a:extLst>
            <a:ext uri="{FF2B5EF4-FFF2-40B4-BE49-F238E27FC236}">
              <a16:creationId xmlns:a16="http://schemas.microsoft.com/office/drawing/2014/main" id="{9AE3B218-C2EE-43FE-B706-B918EFD0B90B}"/>
            </a:ext>
          </a:extLst>
        </xdr:cNvPr>
        <xdr:cNvPicPr>
          <a:picLocks noChangeAspect="1"/>
        </xdr:cNvPicPr>
      </xdr:nvPicPr>
      <xdr:blipFill>
        <a:blip xmlns:r="http://schemas.openxmlformats.org/officeDocument/2006/relationships" r:embed="rId5"/>
        <a:stretch>
          <a:fillRect/>
        </a:stretch>
      </xdr:blipFill>
      <xdr:spPr>
        <a:xfrm>
          <a:off x="3781425" y="1990725"/>
          <a:ext cx="1457528" cy="285790"/>
        </a:xfrm>
        <a:prstGeom prst="rect">
          <a:avLst/>
        </a:prstGeom>
      </xdr:spPr>
    </xdr:pic>
    <xdr:clientData/>
  </xdr:twoCellAnchor>
  <xdr:oneCellAnchor>
    <xdr:from>
      <xdr:col>3</xdr:col>
      <xdr:colOff>117476</xdr:colOff>
      <xdr:row>99</xdr:row>
      <xdr:rowOff>44450</xdr:rowOff>
    </xdr:from>
    <xdr:ext cx="723359" cy="527050"/>
    <xdr:grpSp>
      <xdr:nvGrpSpPr>
        <xdr:cNvPr id="6" name="Investment5" descr="{&quot;Key&quot;:&quot;POWER_USER_SHAPE_ICON&quot;,&quot;Value&quot;:&quot;POWER_USER_SHAPE_ICON_STYLE_1&quot;}">
          <a:extLst>
            <a:ext uri="{FF2B5EF4-FFF2-40B4-BE49-F238E27FC236}">
              <a16:creationId xmlns:a16="http://schemas.microsoft.com/office/drawing/2014/main" id="{CE371ACA-5233-5745-9333-EB275AB23E00}"/>
            </a:ext>
          </a:extLst>
        </xdr:cNvPr>
        <xdr:cNvGrpSpPr>
          <a:grpSpLocks noChangeAspect="1"/>
        </xdr:cNvGrpSpPr>
      </xdr:nvGrpSpPr>
      <xdr:grpSpPr>
        <a:xfrm>
          <a:off x="2520951" y="22374225"/>
          <a:ext cx="723359" cy="527050"/>
          <a:chOff x="1476375" y="323542"/>
          <a:chExt cx="554372" cy="403923"/>
        </a:xfrm>
      </xdr:grpSpPr>
      <xdr:sp macro="" textlink="">
        <xdr:nvSpPr>
          <xdr:cNvPr id="7" name="Freeform 75">
            <a:extLst>
              <a:ext uri="{FF2B5EF4-FFF2-40B4-BE49-F238E27FC236}">
                <a16:creationId xmlns:a16="http://schemas.microsoft.com/office/drawing/2014/main" id="{67A62217-0977-B290-E591-134191F264F4}"/>
              </a:ext>
            </a:extLst>
          </xdr:cNvPr>
          <xdr:cNvSpPr>
            <a:spLocks/>
          </xdr:cNvSpPr>
        </xdr:nvSpPr>
        <xdr:spPr bwMode="auto">
          <a:xfrm>
            <a:off x="1494363" y="539403"/>
            <a:ext cx="389205" cy="106296"/>
          </a:xfrm>
          <a:custGeom>
            <a:avLst/>
            <a:gdLst>
              <a:gd name="T0" fmla="*/ 75 w 3724"/>
              <a:gd name="T1" fmla="*/ 1012 h 1012"/>
              <a:gd name="T2" fmla="*/ 32 w 3724"/>
              <a:gd name="T3" fmla="*/ 996 h 1012"/>
              <a:gd name="T4" fmla="*/ 24 w 3724"/>
              <a:gd name="T5" fmla="*/ 903 h 1012"/>
              <a:gd name="T6" fmla="*/ 525 w 3724"/>
              <a:gd name="T7" fmla="*/ 308 h 1012"/>
              <a:gd name="T8" fmla="*/ 1274 w 3724"/>
              <a:gd name="T9" fmla="*/ 0 h 1012"/>
              <a:gd name="T10" fmla="*/ 1275 w 3724"/>
              <a:gd name="T11" fmla="*/ 0 h 1012"/>
              <a:gd name="T12" fmla="*/ 2127 w 3724"/>
              <a:gd name="T13" fmla="*/ 107 h 1012"/>
              <a:gd name="T14" fmla="*/ 3259 w 3724"/>
              <a:gd name="T15" fmla="*/ 92 h 1012"/>
              <a:gd name="T16" fmla="*/ 3631 w 3724"/>
              <a:gd name="T17" fmla="*/ 301 h 1012"/>
              <a:gd name="T18" fmla="*/ 3652 w 3724"/>
              <a:gd name="T19" fmla="*/ 326 h 1012"/>
              <a:gd name="T20" fmla="*/ 3610 w 3724"/>
              <a:gd name="T21" fmla="*/ 669 h 1012"/>
              <a:gd name="T22" fmla="*/ 3099 w 3724"/>
              <a:gd name="T23" fmla="*/ 823 h 1012"/>
              <a:gd name="T24" fmla="*/ 2831 w 3724"/>
              <a:gd name="T25" fmla="*/ 876 h 1012"/>
              <a:gd name="T26" fmla="*/ 2486 w 3724"/>
              <a:gd name="T27" fmla="*/ 883 h 1012"/>
              <a:gd name="T28" fmla="*/ 1828 w 3724"/>
              <a:gd name="T29" fmla="*/ 979 h 1012"/>
              <a:gd name="T30" fmla="*/ 1736 w 3724"/>
              <a:gd name="T31" fmla="*/ 959 h 1012"/>
              <a:gd name="T32" fmla="*/ 1756 w 3724"/>
              <a:gd name="T33" fmla="*/ 867 h 1012"/>
              <a:gd name="T34" fmla="*/ 2496 w 3724"/>
              <a:gd name="T35" fmla="*/ 750 h 1012"/>
              <a:gd name="T36" fmla="*/ 2798 w 3724"/>
              <a:gd name="T37" fmla="*/ 747 h 1012"/>
              <a:gd name="T38" fmla="*/ 3077 w 3724"/>
              <a:gd name="T39" fmla="*/ 692 h 1012"/>
              <a:gd name="T40" fmla="*/ 3523 w 3724"/>
              <a:gd name="T41" fmla="*/ 568 h 1012"/>
              <a:gd name="T42" fmla="*/ 3536 w 3724"/>
              <a:gd name="T43" fmla="*/ 397 h 1012"/>
              <a:gd name="T44" fmla="*/ 3223 w 3724"/>
              <a:gd name="T45" fmla="*/ 221 h 1012"/>
              <a:gd name="T46" fmla="*/ 2131 w 3724"/>
              <a:gd name="T47" fmla="*/ 240 h 1012"/>
              <a:gd name="T48" fmla="*/ 2114 w 3724"/>
              <a:gd name="T49" fmla="*/ 240 h 1012"/>
              <a:gd name="T50" fmla="*/ 1275 w 3724"/>
              <a:gd name="T51" fmla="*/ 134 h 1012"/>
              <a:gd name="T52" fmla="*/ 1274 w 3724"/>
              <a:gd name="T53" fmla="*/ 134 h 1012"/>
              <a:gd name="T54" fmla="*/ 627 w 3724"/>
              <a:gd name="T55" fmla="*/ 394 h 1012"/>
              <a:gd name="T56" fmla="*/ 126 w 3724"/>
              <a:gd name="T57" fmla="*/ 988 h 1012"/>
              <a:gd name="T58" fmla="*/ 75 w 3724"/>
              <a:gd name="T59" fmla="*/ 1012 h 10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3724" h="1012">
                <a:moveTo>
                  <a:pt x="75" y="1012"/>
                </a:moveTo>
                <a:cubicBezTo>
                  <a:pt x="60" y="1012"/>
                  <a:pt x="44" y="1007"/>
                  <a:pt x="32" y="996"/>
                </a:cubicBezTo>
                <a:cubicBezTo>
                  <a:pt x="4" y="973"/>
                  <a:pt x="0" y="931"/>
                  <a:pt x="24" y="903"/>
                </a:cubicBezTo>
                <a:lnTo>
                  <a:pt x="525" y="308"/>
                </a:lnTo>
                <a:cubicBezTo>
                  <a:pt x="646" y="164"/>
                  <a:pt x="1045" y="1"/>
                  <a:pt x="1274" y="0"/>
                </a:cubicBezTo>
                <a:lnTo>
                  <a:pt x="1275" y="0"/>
                </a:lnTo>
                <a:cubicBezTo>
                  <a:pt x="1480" y="0"/>
                  <a:pt x="2047" y="93"/>
                  <a:pt x="2127" y="107"/>
                </a:cubicBezTo>
                <a:cubicBezTo>
                  <a:pt x="2225" y="97"/>
                  <a:pt x="3017" y="25"/>
                  <a:pt x="3259" y="92"/>
                </a:cubicBezTo>
                <a:cubicBezTo>
                  <a:pt x="3407" y="134"/>
                  <a:pt x="3622" y="294"/>
                  <a:pt x="3631" y="301"/>
                </a:cubicBezTo>
                <a:cubicBezTo>
                  <a:pt x="3640" y="307"/>
                  <a:pt x="3647" y="316"/>
                  <a:pt x="3652" y="326"/>
                </a:cubicBezTo>
                <a:cubicBezTo>
                  <a:pt x="3690" y="407"/>
                  <a:pt x="3724" y="571"/>
                  <a:pt x="3610" y="669"/>
                </a:cubicBezTo>
                <a:cubicBezTo>
                  <a:pt x="3513" y="753"/>
                  <a:pt x="3312" y="787"/>
                  <a:pt x="3099" y="823"/>
                </a:cubicBezTo>
                <a:cubicBezTo>
                  <a:pt x="3001" y="840"/>
                  <a:pt x="2908" y="856"/>
                  <a:pt x="2831" y="876"/>
                </a:cubicBezTo>
                <a:cubicBezTo>
                  <a:pt x="2735" y="901"/>
                  <a:pt x="2614" y="892"/>
                  <a:pt x="2486" y="883"/>
                </a:cubicBezTo>
                <a:cubicBezTo>
                  <a:pt x="2272" y="868"/>
                  <a:pt x="2029" y="851"/>
                  <a:pt x="1828" y="979"/>
                </a:cubicBezTo>
                <a:cubicBezTo>
                  <a:pt x="1797" y="999"/>
                  <a:pt x="1756" y="990"/>
                  <a:pt x="1736" y="959"/>
                </a:cubicBezTo>
                <a:cubicBezTo>
                  <a:pt x="1716" y="928"/>
                  <a:pt x="1725" y="887"/>
                  <a:pt x="1756" y="867"/>
                </a:cubicBezTo>
                <a:cubicBezTo>
                  <a:pt x="1994" y="715"/>
                  <a:pt x="2272" y="735"/>
                  <a:pt x="2496" y="750"/>
                </a:cubicBezTo>
                <a:cubicBezTo>
                  <a:pt x="2612" y="759"/>
                  <a:pt x="2723" y="766"/>
                  <a:pt x="2798" y="747"/>
                </a:cubicBezTo>
                <a:cubicBezTo>
                  <a:pt x="2880" y="725"/>
                  <a:pt x="2975" y="709"/>
                  <a:pt x="3077" y="692"/>
                </a:cubicBezTo>
                <a:cubicBezTo>
                  <a:pt x="3254" y="662"/>
                  <a:pt x="3454" y="627"/>
                  <a:pt x="3523" y="568"/>
                </a:cubicBezTo>
                <a:cubicBezTo>
                  <a:pt x="3575" y="523"/>
                  <a:pt x="3549" y="432"/>
                  <a:pt x="3536" y="397"/>
                </a:cubicBezTo>
                <a:cubicBezTo>
                  <a:pt x="3469" y="348"/>
                  <a:pt x="3318" y="247"/>
                  <a:pt x="3223" y="221"/>
                </a:cubicBezTo>
                <a:cubicBezTo>
                  <a:pt x="3033" y="168"/>
                  <a:pt x="2371" y="217"/>
                  <a:pt x="2131" y="240"/>
                </a:cubicBezTo>
                <a:cubicBezTo>
                  <a:pt x="2125" y="241"/>
                  <a:pt x="2120" y="241"/>
                  <a:pt x="2114" y="240"/>
                </a:cubicBezTo>
                <a:cubicBezTo>
                  <a:pt x="2108" y="239"/>
                  <a:pt x="1481" y="134"/>
                  <a:pt x="1275" y="134"/>
                </a:cubicBezTo>
                <a:lnTo>
                  <a:pt x="1274" y="134"/>
                </a:lnTo>
                <a:cubicBezTo>
                  <a:pt x="1072" y="134"/>
                  <a:pt x="716" y="289"/>
                  <a:pt x="627" y="394"/>
                </a:cubicBezTo>
                <a:lnTo>
                  <a:pt x="126" y="988"/>
                </a:lnTo>
                <a:cubicBezTo>
                  <a:pt x="113" y="1004"/>
                  <a:pt x="94" y="1012"/>
                  <a:pt x="75" y="1012"/>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8" name="Freeform 76">
            <a:extLst>
              <a:ext uri="{FF2B5EF4-FFF2-40B4-BE49-F238E27FC236}">
                <a16:creationId xmlns:a16="http://schemas.microsoft.com/office/drawing/2014/main" id="{84143FA9-7F04-0BF8-BC4D-51A7F06891C0}"/>
              </a:ext>
            </a:extLst>
          </xdr:cNvPr>
          <xdr:cNvSpPr>
            <a:spLocks noEditPoints="1"/>
          </xdr:cNvSpPr>
        </xdr:nvSpPr>
        <xdr:spPr bwMode="auto">
          <a:xfrm>
            <a:off x="1476375" y="650605"/>
            <a:ext cx="16353" cy="16353"/>
          </a:xfrm>
          <a:custGeom>
            <a:avLst/>
            <a:gdLst>
              <a:gd name="T0" fmla="*/ 75 w 158"/>
              <a:gd name="T1" fmla="*/ 68 h 151"/>
              <a:gd name="T2" fmla="*/ 75 w 158"/>
              <a:gd name="T3" fmla="*/ 68 h 151"/>
              <a:gd name="T4" fmla="*/ 75 w 158"/>
              <a:gd name="T5" fmla="*/ 17 h 151"/>
              <a:gd name="T6" fmla="*/ 75 w 158"/>
              <a:gd name="T7" fmla="*/ 68 h 151"/>
              <a:gd name="T8" fmla="*/ 75 w 158"/>
              <a:gd name="T9" fmla="*/ 151 h 151"/>
              <a:gd name="T10" fmla="*/ 14 w 158"/>
              <a:gd name="T11" fmla="*/ 112 h 151"/>
              <a:gd name="T12" fmla="*/ 24 w 158"/>
              <a:gd name="T13" fmla="*/ 41 h 151"/>
              <a:gd name="T14" fmla="*/ 24 w 158"/>
              <a:gd name="T15" fmla="*/ 41 h 151"/>
              <a:gd name="T16" fmla="*/ 26 w 158"/>
              <a:gd name="T17" fmla="*/ 38 h 151"/>
              <a:gd name="T18" fmla="*/ 26 w 158"/>
              <a:gd name="T19" fmla="*/ 38 h 151"/>
              <a:gd name="T20" fmla="*/ 32 w 158"/>
              <a:gd name="T21" fmla="*/ 31 h 151"/>
              <a:gd name="T22" fmla="*/ 126 w 158"/>
              <a:gd name="T23" fmla="*/ 23 h 151"/>
              <a:gd name="T24" fmla="*/ 134 w 158"/>
              <a:gd name="T25" fmla="*/ 117 h 151"/>
              <a:gd name="T26" fmla="*/ 133 w 158"/>
              <a:gd name="T27" fmla="*/ 118 h 151"/>
              <a:gd name="T28" fmla="*/ 126 w 158"/>
              <a:gd name="T29" fmla="*/ 127 h 151"/>
              <a:gd name="T30" fmla="*/ 126 w 158"/>
              <a:gd name="T31" fmla="*/ 127 h 151"/>
              <a:gd name="T32" fmla="*/ 75 w 158"/>
              <a:gd name="T33" fmla="*/ 15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 h="151">
                <a:moveTo>
                  <a:pt x="75" y="68"/>
                </a:moveTo>
                <a:lnTo>
                  <a:pt x="75" y="68"/>
                </a:lnTo>
                <a:lnTo>
                  <a:pt x="75" y="17"/>
                </a:lnTo>
                <a:lnTo>
                  <a:pt x="75" y="68"/>
                </a:lnTo>
                <a:close/>
                <a:moveTo>
                  <a:pt x="75" y="151"/>
                </a:moveTo>
                <a:cubicBezTo>
                  <a:pt x="49" y="151"/>
                  <a:pt x="25" y="136"/>
                  <a:pt x="14" y="112"/>
                </a:cubicBezTo>
                <a:cubicBezTo>
                  <a:pt x="9" y="101"/>
                  <a:pt x="0" y="72"/>
                  <a:pt x="24" y="41"/>
                </a:cubicBezTo>
                <a:lnTo>
                  <a:pt x="24" y="41"/>
                </a:lnTo>
                <a:lnTo>
                  <a:pt x="26" y="38"/>
                </a:lnTo>
                <a:cubicBezTo>
                  <a:pt x="26" y="38"/>
                  <a:pt x="26" y="38"/>
                  <a:pt x="26" y="38"/>
                </a:cubicBezTo>
                <a:lnTo>
                  <a:pt x="32" y="31"/>
                </a:lnTo>
                <a:cubicBezTo>
                  <a:pt x="56" y="3"/>
                  <a:pt x="98" y="0"/>
                  <a:pt x="126" y="23"/>
                </a:cubicBezTo>
                <a:cubicBezTo>
                  <a:pt x="154" y="47"/>
                  <a:pt x="158" y="89"/>
                  <a:pt x="134" y="117"/>
                </a:cubicBezTo>
                <a:cubicBezTo>
                  <a:pt x="134" y="118"/>
                  <a:pt x="134" y="118"/>
                  <a:pt x="133" y="118"/>
                </a:cubicBezTo>
                <a:lnTo>
                  <a:pt x="126" y="127"/>
                </a:lnTo>
                <a:lnTo>
                  <a:pt x="126" y="127"/>
                </a:lnTo>
                <a:cubicBezTo>
                  <a:pt x="114" y="139"/>
                  <a:pt x="100" y="151"/>
                  <a:pt x="75" y="151"/>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9" name="Freeform 77">
            <a:extLst>
              <a:ext uri="{FF2B5EF4-FFF2-40B4-BE49-F238E27FC236}">
                <a16:creationId xmlns:a16="http://schemas.microsoft.com/office/drawing/2014/main" id="{605652A1-6E77-BAA8-5735-A20BC534D1CA}"/>
              </a:ext>
            </a:extLst>
          </xdr:cNvPr>
          <xdr:cNvSpPr>
            <a:spLocks/>
          </xdr:cNvSpPr>
        </xdr:nvSpPr>
        <xdr:spPr bwMode="auto">
          <a:xfrm>
            <a:off x="1581035" y="503427"/>
            <a:ext cx="449712" cy="224038"/>
          </a:xfrm>
          <a:custGeom>
            <a:avLst/>
            <a:gdLst>
              <a:gd name="T0" fmla="*/ 71 w 4327"/>
              <a:gd name="T1" fmla="*/ 2137 h 2137"/>
              <a:gd name="T2" fmla="*/ 0 w 4327"/>
              <a:gd name="T3" fmla="*/ 2024 h 2137"/>
              <a:gd name="T4" fmla="*/ 56 w 4327"/>
              <a:gd name="T5" fmla="*/ 1988 h 2137"/>
              <a:gd name="T6" fmla="*/ 747 w 4327"/>
              <a:gd name="T7" fmla="*/ 1700 h 2137"/>
              <a:gd name="T8" fmla="*/ 1687 w 4327"/>
              <a:gd name="T9" fmla="*/ 1699 h 2137"/>
              <a:gd name="T10" fmla="*/ 2038 w 4327"/>
              <a:gd name="T11" fmla="*/ 1675 h 2137"/>
              <a:gd name="T12" fmla="*/ 3593 w 4327"/>
              <a:gd name="T13" fmla="*/ 728 h 2137"/>
              <a:gd name="T14" fmla="*/ 4153 w 4327"/>
              <a:gd name="T15" fmla="*/ 228 h 2137"/>
              <a:gd name="T16" fmla="*/ 3852 w 4327"/>
              <a:gd name="T17" fmla="*/ 152 h 2137"/>
              <a:gd name="T18" fmla="*/ 2968 w 4327"/>
              <a:gd name="T19" fmla="*/ 611 h 2137"/>
              <a:gd name="T20" fmla="*/ 2915 w 4327"/>
              <a:gd name="T21" fmla="*/ 652 h 2137"/>
              <a:gd name="T22" fmla="*/ 2834 w 4327"/>
              <a:gd name="T23" fmla="*/ 545 h 2137"/>
              <a:gd name="T24" fmla="*/ 2887 w 4327"/>
              <a:gd name="T25" fmla="*/ 505 h 2137"/>
              <a:gd name="T26" fmla="*/ 3845 w 4327"/>
              <a:gd name="T27" fmla="*/ 19 h 2137"/>
              <a:gd name="T28" fmla="*/ 4306 w 4327"/>
              <a:gd name="T29" fmla="*/ 210 h 2137"/>
              <a:gd name="T30" fmla="*/ 4327 w 4327"/>
              <a:gd name="T31" fmla="*/ 256 h 2137"/>
              <a:gd name="T32" fmla="*/ 4288 w 4327"/>
              <a:gd name="T33" fmla="*/ 288 h 2137"/>
              <a:gd name="T34" fmla="*/ 3687 w 4327"/>
              <a:gd name="T35" fmla="*/ 822 h 2137"/>
              <a:gd name="T36" fmla="*/ 2090 w 4327"/>
              <a:gd name="T37" fmla="*/ 1799 h 2137"/>
              <a:gd name="T38" fmla="*/ 2077 w 4327"/>
              <a:gd name="T39" fmla="*/ 1806 h 2137"/>
              <a:gd name="T40" fmla="*/ 1689 w 4327"/>
              <a:gd name="T41" fmla="*/ 1833 h 2137"/>
              <a:gd name="T42" fmla="*/ 1685 w 4327"/>
              <a:gd name="T43" fmla="*/ 1832 h 2137"/>
              <a:gd name="T44" fmla="*/ 765 w 4327"/>
              <a:gd name="T45" fmla="*/ 1832 h 2137"/>
              <a:gd name="T46" fmla="*/ 127 w 4327"/>
              <a:gd name="T47" fmla="*/ 2101 h 2137"/>
              <a:gd name="T48" fmla="*/ 71 w 4327"/>
              <a:gd name="T49" fmla="*/ 2137 h 21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27" h="2137">
                <a:moveTo>
                  <a:pt x="71" y="2137"/>
                </a:moveTo>
                <a:lnTo>
                  <a:pt x="0" y="2024"/>
                </a:lnTo>
                <a:lnTo>
                  <a:pt x="56" y="1988"/>
                </a:lnTo>
                <a:cubicBezTo>
                  <a:pt x="72" y="1978"/>
                  <a:pt x="449" y="1741"/>
                  <a:pt x="747" y="1700"/>
                </a:cubicBezTo>
                <a:cubicBezTo>
                  <a:pt x="954" y="1671"/>
                  <a:pt x="1625" y="1697"/>
                  <a:pt x="1687" y="1699"/>
                </a:cubicBezTo>
                <a:lnTo>
                  <a:pt x="2038" y="1675"/>
                </a:lnTo>
                <a:cubicBezTo>
                  <a:pt x="2437" y="1450"/>
                  <a:pt x="3457" y="863"/>
                  <a:pt x="3593" y="728"/>
                </a:cubicBezTo>
                <a:cubicBezTo>
                  <a:pt x="3733" y="588"/>
                  <a:pt x="4034" y="329"/>
                  <a:pt x="4153" y="228"/>
                </a:cubicBezTo>
                <a:cubicBezTo>
                  <a:pt x="4112" y="191"/>
                  <a:pt x="4024" y="143"/>
                  <a:pt x="3852" y="152"/>
                </a:cubicBezTo>
                <a:cubicBezTo>
                  <a:pt x="3605" y="165"/>
                  <a:pt x="3130" y="488"/>
                  <a:pt x="2968" y="611"/>
                </a:cubicBezTo>
                <a:lnTo>
                  <a:pt x="2915" y="652"/>
                </a:lnTo>
                <a:lnTo>
                  <a:pt x="2834" y="545"/>
                </a:lnTo>
                <a:lnTo>
                  <a:pt x="2887" y="505"/>
                </a:lnTo>
                <a:cubicBezTo>
                  <a:pt x="2912" y="486"/>
                  <a:pt x="3507" y="36"/>
                  <a:pt x="3845" y="19"/>
                </a:cubicBezTo>
                <a:cubicBezTo>
                  <a:pt x="4207" y="0"/>
                  <a:pt x="4302" y="201"/>
                  <a:pt x="4306" y="210"/>
                </a:cubicBezTo>
                <a:lnTo>
                  <a:pt x="4327" y="256"/>
                </a:lnTo>
                <a:lnTo>
                  <a:pt x="4288" y="288"/>
                </a:lnTo>
                <a:cubicBezTo>
                  <a:pt x="4284" y="292"/>
                  <a:pt x="3856" y="653"/>
                  <a:pt x="3687" y="822"/>
                </a:cubicBezTo>
                <a:cubicBezTo>
                  <a:pt x="3509" y="1000"/>
                  <a:pt x="2148" y="1766"/>
                  <a:pt x="2090" y="1799"/>
                </a:cubicBezTo>
                <a:lnTo>
                  <a:pt x="2077" y="1806"/>
                </a:lnTo>
                <a:lnTo>
                  <a:pt x="1689" y="1833"/>
                </a:lnTo>
                <a:lnTo>
                  <a:pt x="1685" y="1832"/>
                </a:lnTo>
                <a:cubicBezTo>
                  <a:pt x="1678" y="1832"/>
                  <a:pt x="966" y="1804"/>
                  <a:pt x="765" y="1832"/>
                </a:cubicBezTo>
                <a:cubicBezTo>
                  <a:pt x="496" y="1869"/>
                  <a:pt x="131" y="2099"/>
                  <a:pt x="127" y="2101"/>
                </a:cubicBezTo>
                <a:lnTo>
                  <a:pt x="71" y="2137"/>
                </a:ln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0" name="Freeform 903">
            <a:extLst>
              <a:ext uri="{FF2B5EF4-FFF2-40B4-BE49-F238E27FC236}">
                <a16:creationId xmlns:a16="http://schemas.microsoft.com/office/drawing/2014/main" id="{F093FC92-0074-5024-4FB4-C22BF689ACBE}"/>
              </a:ext>
            </a:extLst>
          </xdr:cNvPr>
          <xdr:cNvSpPr>
            <a:spLocks/>
          </xdr:cNvSpPr>
        </xdr:nvSpPr>
        <xdr:spPr bwMode="auto">
          <a:xfrm>
            <a:off x="1767461" y="323542"/>
            <a:ext cx="127554" cy="212591"/>
          </a:xfrm>
          <a:custGeom>
            <a:avLst/>
            <a:gdLst>
              <a:gd name="T0" fmla="*/ 428 w 1228"/>
              <a:gd name="T1" fmla="*/ 2031 h 2031"/>
              <a:gd name="T2" fmla="*/ 418 w 1228"/>
              <a:gd name="T3" fmla="*/ 2031 h 2031"/>
              <a:gd name="T4" fmla="*/ 363 w 1228"/>
              <a:gd name="T5" fmla="*/ 1954 h 2031"/>
              <a:gd name="T6" fmla="*/ 255 w 1228"/>
              <a:gd name="T7" fmla="*/ 1647 h 2031"/>
              <a:gd name="T8" fmla="*/ 112 w 1228"/>
              <a:gd name="T9" fmla="*/ 836 h 2031"/>
              <a:gd name="T10" fmla="*/ 1125 w 1228"/>
              <a:gd name="T11" fmla="*/ 15 h 2031"/>
              <a:gd name="T12" fmla="*/ 1213 w 1228"/>
              <a:gd name="T13" fmla="*/ 50 h 2031"/>
              <a:gd name="T14" fmla="*/ 1178 w 1228"/>
              <a:gd name="T15" fmla="*/ 137 h 2031"/>
              <a:gd name="T16" fmla="*/ 238 w 1228"/>
              <a:gd name="T17" fmla="*/ 882 h 2031"/>
              <a:gd name="T18" fmla="*/ 374 w 1228"/>
              <a:gd name="T19" fmla="*/ 1587 h 2031"/>
              <a:gd name="T20" fmla="*/ 494 w 1228"/>
              <a:gd name="T21" fmla="*/ 1975 h 2031"/>
              <a:gd name="T22" fmla="*/ 428 w 1228"/>
              <a:gd name="T23" fmla="*/ 2031 h 20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28" h="2031">
                <a:moveTo>
                  <a:pt x="428" y="2031"/>
                </a:moveTo>
                <a:cubicBezTo>
                  <a:pt x="425" y="2031"/>
                  <a:pt x="421" y="2031"/>
                  <a:pt x="418" y="2031"/>
                </a:cubicBezTo>
                <a:cubicBezTo>
                  <a:pt x="381" y="2025"/>
                  <a:pt x="357" y="1991"/>
                  <a:pt x="363" y="1954"/>
                </a:cubicBezTo>
                <a:cubicBezTo>
                  <a:pt x="374" y="1882"/>
                  <a:pt x="316" y="1768"/>
                  <a:pt x="255" y="1647"/>
                </a:cubicBezTo>
                <a:cubicBezTo>
                  <a:pt x="141" y="1425"/>
                  <a:pt x="0" y="1147"/>
                  <a:pt x="112" y="836"/>
                </a:cubicBezTo>
                <a:cubicBezTo>
                  <a:pt x="222" y="532"/>
                  <a:pt x="553" y="264"/>
                  <a:pt x="1125" y="15"/>
                </a:cubicBezTo>
                <a:cubicBezTo>
                  <a:pt x="1159" y="0"/>
                  <a:pt x="1198" y="16"/>
                  <a:pt x="1213" y="50"/>
                </a:cubicBezTo>
                <a:cubicBezTo>
                  <a:pt x="1228" y="84"/>
                  <a:pt x="1212" y="123"/>
                  <a:pt x="1178" y="137"/>
                </a:cubicBezTo>
                <a:cubicBezTo>
                  <a:pt x="649" y="367"/>
                  <a:pt x="333" y="618"/>
                  <a:pt x="238" y="882"/>
                </a:cubicBezTo>
                <a:cubicBezTo>
                  <a:pt x="145" y="1138"/>
                  <a:pt x="267" y="1377"/>
                  <a:pt x="374" y="1587"/>
                </a:cubicBezTo>
                <a:cubicBezTo>
                  <a:pt x="448" y="1734"/>
                  <a:pt x="513" y="1860"/>
                  <a:pt x="494" y="1975"/>
                </a:cubicBezTo>
                <a:cubicBezTo>
                  <a:pt x="489" y="2008"/>
                  <a:pt x="461" y="2031"/>
                  <a:pt x="428" y="2031"/>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1" name="Freeform 904">
            <a:extLst>
              <a:ext uri="{FF2B5EF4-FFF2-40B4-BE49-F238E27FC236}">
                <a16:creationId xmlns:a16="http://schemas.microsoft.com/office/drawing/2014/main" id="{CEF43772-6692-3FF4-04BC-430A35DF0B71}"/>
              </a:ext>
            </a:extLst>
          </xdr:cNvPr>
          <xdr:cNvSpPr>
            <a:spLocks/>
          </xdr:cNvSpPr>
        </xdr:nvSpPr>
        <xdr:spPr bwMode="auto">
          <a:xfrm>
            <a:off x="1806708" y="323542"/>
            <a:ext cx="125920" cy="212591"/>
          </a:xfrm>
          <a:custGeom>
            <a:avLst/>
            <a:gdLst>
              <a:gd name="T0" fmla="*/ 76 w 1201"/>
              <a:gd name="T1" fmla="*/ 2036 h 2036"/>
              <a:gd name="T2" fmla="*/ 45 w 1201"/>
              <a:gd name="T3" fmla="*/ 2029 h 2036"/>
              <a:gd name="T4" fmla="*/ 17 w 1201"/>
              <a:gd name="T5" fmla="*/ 1939 h 2036"/>
              <a:gd name="T6" fmla="*/ 375 w 1201"/>
              <a:gd name="T7" fmla="*/ 1717 h 2036"/>
              <a:gd name="T8" fmla="*/ 960 w 1201"/>
              <a:gd name="T9" fmla="*/ 1275 h 2036"/>
              <a:gd name="T10" fmla="*/ 719 w 1201"/>
              <a:gd name="T11" fmla="*/ 106 h 2036"/>
              <a:gd name="T12" fmla="*/ 749 w 1201"/>
              <a:gd name="T13" fmla="*/ 17 h 2036"/>
              <a:gd name="T14" fmla="*/ 838 w 1201"/>
              <a:gd name="T15" fmla="*/ 46 h 2036"/>
              <a:gd name="T16" fmla="*/ 1085 w 1201"/>
              <a:gd name="T17" fmla="*/ 1323 h 2036"/>
              <a:gd name="T18" fmla="*/ 423 w 1201"/>
              <a:gd name="T19" fmla="*/ 1842 h 2036"/>
              <a:gd name="T20" fmla="*/ 135 w 1201"/>
              <a:gd name="T21" fmla="*/ 2000 h 2036"/>
              <a:gd name="T22" fmla="*/ 76 w 1201"/>
              <a:gd name="T23" fmla="*/ 2036 h 20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201" h="2036">
                <a:moveTo>
                  <a:pt x="76" y="2036"/>
                </a:moveTo>
                <a:cubicBezTo>
                  <a:pt x="66" y="2036"/>
                  <a:pt x="55" y="2034"/>
                  <a:pt x="45" y="2029"/>
                </a:cubicBezTo>
                <a:cubicBezTo>
                  <a:pt x="13" y="2011"/>
                  <a:pt x="0" y="1971"/>
                  <a:pt x="17" y="1939"/>
                </a:cubicBezTo>
                <a:cubicBezTo>
                  <a:pt x="73" y="1832"/>
                  <a:pt x="213" y="1779"/>
                  <a:pt x="375" y="1717"/>
                </a:cubicBezTo>
                <a:cubicBezTo>
                  <a:pt x="603" y="1630"/>
                  <a:pt x="861" y="1532"/>
                  <a:pt x="960" y="1275"/>
                </a:cubicBezTo>
                <a:cubicBezTo>
                  <a:pt x="1061" y="1016"/>
                  <a:pt x="980" y="622"/>
                  <a:pt x="719" y="106"/>
                </a:cubicBezTo>
                <a:cubicBezTo>
                  <a:pt x="703" y="73"/>
                  <a:pt x="716" y="33"/>
                  <a:pt x="749" y="17"/>
                </a:cubicBezTo>
                <a:cubicBezTo>
                  <a:pt x="782" y="0"/>
                  <a:pt x="822" y="13"/>
                  <a:pt x="838" y="46"/>
                </a:cubicBezTo>
                <a:cubicBezTo>
                  <a:pt x="1120" y="605"/>
                  <a:pt x="1201" y="1023"/>
                  <a:pt x="1085" y="1323"/>
                </a:cubicBezTo>
                <a:cubicBezTo>
                  <a:pt x="964" y="1635"/>
                  <a:pt x="664" y="1750"/>
                  <a:pt x="423" y="1842"/>
                </a:cubicBezTo>
                <a:cubicBezTo>
                  <a:pt x="291" y="1892"/>
                  <a:pt x="167" y="1939"/>
                  <a:pt x="135" y="2000"/>
                </a:cubicBezTo>
                <a:cubicBezTo>
                  <a:pt x="123" y="2023"/>
                  <a:pt x="100" y="2036"/>
                  <a:pt x="76" y="2036"/>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2" name="Freeform 905">
            <a:extLst>
              <a:ext uri="{FF2B5EF4-FFF2-40B4-BE49-F238E27FC236}">
                <a16:creationId xmlns:a16="http://schemas.microsoft.com/office/drawing/2014/main" id="{F74FE45E-97C5-C4B6-B4D0-70F1139F89B9}"/>
              </a:ext>
            </a:extLst>
          </xdr:cNvPr>
          <xdr:cNvSpPr>
            <a:spLocks/>
          </xdr:cNvSpPr>
        </xdr:nvSpPr>
        <xdr:spPr bwMode="auto">
          <a:xfrm>
            <a:off x="1798531" y="387319"/>
            <a:ext cx="71954" cy="166802"/>
          </a:xfrm>
          <a:custGeom>
            <a:avLst/>
            <a:gdLst>
              <a:gd name="T0" fmla="*/ 76 w 693"/>
              <a:gd name="T1" fmla="*/ 1598 h 1598"/>
              <a:gd name="T2" fmla="*/ 52 w 693"/>
              <a:gd name="T3" fmla="*/ 1594 h 1598"/>
              <a:gd name="T4" fmla="*/ 13 w 693"/>
              <a:gd name="T5" fmla="*/ 1508 h 1598"/>
              <a:gd name="T6" fmla="*/ 556 w 693"/>
              <a:gd name="T7" fmla="*/ 52 h 1598"/>
              <a:gd name="T8" fmla="*/ 641 w 693"/>
              <a:gd name="T9" fmla="*/ 13 h 1598"/>
              <a:gd name="T10" fmla="*/ 680 w 693"/>
              <a:gd name="T11" fmla="*/ 99 h 1598"/>
              <a:gd name="T12" fmla="*/ 138 w 693"/>
              <a:gd name="T13" fmla="*/ 1555 h 1598"/>
              <a:gd name="T14" fmla="*/ 76 w 693"/>
              <a:gd name="T15" fmla="*/ 1598 h 159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93" h="1598">
                <a:moveTo>
                  <a:pt x="76" y="1598"/>
                </a:moveTo>
                <a:cubicBezTo>
                  <a:pt x="68" y="1598"/>
                  <a:pt x="60" y="1597"/>
                  <a:pt x="52" y="1594"/>
                </a:cubicBezTo>
                <a:cubicBezTo>
                  <a:pt x="18" y="1581"/>
                  <a:pt x="0" y="1543"/>
                  <a:pt x="13" y="1508"/>
                </a:cubicBezTo>
                <a:lnTo>
                  <a:pt x="556" y="52"/>
                </a:lnTo>
                <a:cubicBezTo>
                  <a:pt x="568" y="18"/>
                  <a:pt x="607" y="0"/>
                  <a:pt x="641" y="13"/>
                </a:cubicBezTo>
                <a:cubicBezTo>
                  <a:pt x="676" y="26"/>
                  <a:pt x="693" y="64"/>
                  <a:pt x="680" y="99"/>
                </a:cubicBezTo>
                <a:lnTo>
                  <a:pt x="138" y="1555"/>
                </a:lnTo>
                <a:cubicBezTo>
                  <a:pt x="128" y="1581"/>
                  <a:pt x="103" y="1598"/>
                  <a:pt x="76" y="1598"/>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3" name="Freeform 906">
            <a:extLst>
              <a:ext uri="{FF2B5EF4-FFF2-40B4-BE49-F238E27FC236}">
                <a16:creationId xmlns:a16="http://schemas.microsoft.com/office/drawing/2014/main" id="{69C4DFD8-6EF0-3970-FFC4-BAADA515C77A}"/>
              </a:ext>
            </a:extLst>
          </xdr:cNvPr>
          <xdr:cNvSpPr>
            <a:spLocks/>
          </xdr:cNvSpPr>
        </xdr:nvSpPr>
        <xdr:spPr bwMode="auto">
          <a:xfrm>
            <a:off x="1845956" y="413484"/>
            <a:ext cx="35977" cy="21260"/>
          </a:xfrm>
          <a:custGeom>
            <a:avLst/>
            <a:gdLst>
              <a:gd name="T0" fmla="*/ 75 w 334"/>
              <a:gd name="T1" fmla="*/ 209 h 209"/>
              <a:gd name="T2" fmla="*/ 15 w 334"/>
              <a:gd name="T3" fmla="*/ 170 h 209"/>
              <a:gd name="T4" fmla="*/ 48 w 334"/>
              <a:gd name="T5" fmla="*/ 82 h 209"/>
              <a:gd name="T6" fmla="*/ 242 w 334"/>
              <a:gd name="T7" fmla="*/ 10 h 209"/>
              <a:gd name="T8" fmla="*/ 324 w 334"/>
              <a:gd name="T9" fmla="*/ 56 h 209"/>
              <a:gd name="T10" fmla="*/ 278 w 334"/>
              <a:gd name="T11" fmla="*/ 138 h 209"/>
              <a:gd name="T12" fmla="*/ 103 w 334"/>
              <a:gd name="T13" fmla="*/ 203 h 209"/>
              <a:gd name="T14" fmla="*/ 75 w 334"/>
              <a:gd name="T15" fmla="*/ 209 h 20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4" h="209">
                <a:moveTo>
                  <a:pt x="75" y="209"/>
                </a:moveTo>
                <a:cubicBezTo>
                  <a:pt x="50" y="209"/>
                  <a:pt x="26" y="195"/>
                  <a:pt x="15" y="170"/>
                </a:cubicBezTo>
                <a:cubicBezTo>
                  <a:pt x="0" y="137"/>
                  <a:pt x="14" y="97"/>
                  <a:pt x="48" y="82"/>
                </a:cubicBezTo>
                <a:cubicBezTo>
                  <a:pt x="147" y="37"/>
                  <a:pt x="238" y="11"/>
                  <a:pt x="242" y="10"/>
                </a:cubicBezTo>
                <a:cubicBezTo>
                  <a:pt x="277" y="0"/>
                  <a:pt x="314" y="20"/>
                  <a:pt x="324" y="56"/>
                </a:cubicBezTo>
                <a:cubicBezTo>
                  <a:pt x="334" y="91"/>
                  <a:pt x="313" y="128"/>
                  <a:pt x="278" y="138"/>
                </a:cubicBezTo>
                <a:cubicBezTo>
                  <a:pt x="277" y="138"/>
                  <a:pt x="193" y="162"/>
                  <a:pt x="103" y="203"/>
                </a:cubicBezTo>
                <a:cubicBezTo>
                  <a:pt x="94" y="207"/>
                  <a:pt x="85" y="209"/>
                  <a:pt x="75" y="209"/>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4" name="Freeform 907">
            <a:extLst>
              <a:ext uri="{FF2B5EF4-FFF2-40B4-BE49-F238E27FC236}">
                <a16:creationId xmlns:a16="http://schemas.microsoft.com/office/drawing/2014/main" id="{DA417620-0515-5418-13B8-030312460197}"/>
              </a:ext>
            </a:extLst>
          </xdr:cNvPr>
          <xdr:cNvSpPr>
            <a:spLocks/>
          </xdr:cNvSpPr>
        </xdr:nvSpPr>
        <xdr:spPr bwMode="auto">
          <a:xfrm>
            <a:off x="1829603" y="398767"/>
            <a:ext cx="24530" cy="35977"/>
          </a:xfrm>
          <a:custGeom>
            <a:avLst/>
            <a:gdLst>
              <a:gd name="T0" fmla="*/ 163 w 239"/>
              <a:gd name="T1" fmla="*/ 349 h 349"/>
              <a:gd name="T2" fmla="*/ 102 w 239"/>
              <a:gd name="T3" fmla="*/ 309 h 349"/>
              <a:gd name="T4" fmla="*/ 14 w 239"/>
              <a:gd name="T5" fmla="*/ 102 h 349"/>
              <a:gd name="T6" fmla="*/ 50 w 239"/>
              <a:gd name="T7" fmla="*/ 15 h 349"/>
              <a:gd name="T8" fmla="*/ 137 w 239"/>
              <a:gd name="T9" fmla="*/ 51 h 349"/>
              <a:gd name="T10" fmla="*/ 225 w 239"/>
              <a:gd name="T11" fmla="*/ 255 h 349"/>
              <a:gd name="T12" fmla="*/ 190 w 239"/>
              <a:gd name="T13" fmla="*/ 343 h 349"/>
              <a:gd name="T14" fmla="*/ 163 w 239"/>
              <a:gd name="T15" fmla="*/ 349 h 34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9" h="349">
                <a:moveTo>
                  <a:pt x="163" y="349"/>
                </a:moveTo>
                <a:cubicBezTo>
                  <a:pt x="138" y="349"/>
                  <a:pt x="113" y="334"/>
                  <a:pt x="102" y="309"/>
                </a:cubicBezTo>
                <a:cubicBezTo>
                  <a:pt x="60" y="212"/>
                  <a:pt x="15" y="103"/>
                  <a:pt x="14" y="102"/>
                </a:cubicBezTo>
                <a:cubicBezTo>
                  <a:pt x="0" y="68"/>
                  <a:pt x="16" y="29"/>
                  <a:pt x="50" y="15"/>
                </a:cubicBezTo>
                <a:cubicBezTo>
                  <a:pt x="84" y="0"/>
                  <a:pt x="123" y="17"/>
                  <a:pt x="137" y="51"/>
                </a:cubicBezTo>
                <a:cubicBezTo>
                  <a:pt x="138" y="52"/>
                  <a:pt x="183" y="160"/>
                  <a:pt x="225" y="255"/>
                </a:cubicBezTo>
                <a:cubicBezTo>
                  <a:pt x="239" y="289"/>
                  <a:pt x="224" y="328"/>
                  <a:pt x="190" y="343"/>
                </a:cubicBezTo>
                <a:cubicBezTo>
                  <a:pt x="181" y="347"/>
                  <a:pt x="172" y="349"/>
                  <a:pt x="163" y="349"/>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5" name="Freeform 908">
            <a:extLst>
              <a:ext uri="{FF2B5EF4-FFF2-40B4-BE49-F238E27FC236}">
                <a16:creationId xmlns:a16="http://schemas.microsoft.com/office/drawing/2014/main" id="{0C9FF4BC-9034-DFC1-C469-167C4887FFE2}"/>
              </a:ext>
            </a:extLst>
          </xdr:cNvPr>
          <xdr:cNvSpPr>
            <a:spLocks/>
          </xdr:cNvSpPr>
        </xdr:nvSpPr>
        <xdr:spPr bwMode="auto">
          <a:xfrm>
            <a:off x="1829603" y="464179"/>
            <a:ext cx="40883" cy="19624"/>
          </a:xfrm>
          <a:custGeom>
            <a:avLst/>
            <a:gdLst>
              <a:gd name="T0" fmla="*/ 76 w 395"/>
              <a:gd name="T1" fmla="*/ 187 h 187"/>
              <a:gd name="T2" fmla="*/ 15 w 395"/>
              <a:gd name="T3" fmla="*/ 147 h 187"/>
              <a:gd name="T4" fmla="*/ 50 w 395"/>
              <a:gd name="T5" fmla="*/ 59 h 187"/>
              <a:gd name="T6" fmla="*/ 322 w 395"/>
              <a:gd name="T7" fmla="*/ 2 h 187"/>
              <a:gd name="T8" fmla="*/ 393 w 395"/>
              <a:gd name="T9" fmla="*/ 65 h 187"/>
              <a:gd name="T10" fmla="*/ 330 w 395"/>
              <a:gd name="T11" fmla="*/ 135 h 187"/>
              <a:gd name="T12" fmla="*/ 102 w 395"/>
              <a:gd name="T13" fmla="*/ 182 h 187"/>
              <a:gd name="T14" fmla="*/ 76 w 395"/>
              <a:gd name="T15" fmla="*/ 187 h 18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95" h="187">
                <a:moveTo>
                  <a:pt x="76" y="187"/>
                </a:moveTo>
                <a:cubicBezTo>
                  <a:pt x="50" y="187"/>
                  <a:pt x="26" y="172"/>
                  <a:pt x="15" y="147"/>
                </a:cubicBezTo>
                <a:cubicBezTo>
                  <a:pt x="0" y="113"/>
                  <a:pt x="16" y="74"/>
                  <a:pt x="50" y="59"/>
                </a:cubicBezTo>
                <a:cubicBezTo>
                  <a:pt x="159" y="13"/>
                  <a:pt x="315" y="3"/>
                  <a:pt x="322" y="2"/>
                </a:cubicBezTo>
                <a:cubicBezTo>
                  <a:pt x="359" y="0"/>
                  <a:pt x="390" y="28"/>
                  <a:pt x="393" y="65"/>
                </a:cubicBezTo>
                <a:cubicBezTo>
                  <a:pt x="395" y="102"/>
                  <a:pt x="367" y="133"/>
                  <a:pt x="330" y="135"/>
                </a:cubicBezTo>
                <a:cubicBezTo>
                  <a:pt x="329" y="136"/>
                  <a:pt x="190" y="145"/>
                  <a:pt x="102" y="182"/>
                </a:cubicBezTo>
                <a:cubicBezTo>
                  <a:pt x="94" y="186"/>
                  <a:pt x="85" y="187"/>
                  <a:pt x="76" y="187"/>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6" name="Freeform 909">
            <a:extLst>
              <a:ext uri="{FF2B5EF4-FFF2-40B4-BE49-F238E27FC236}">
                <a16:creationId xmlns:a16="http://schemas.microsoft.com/office/drawing/2014/main" id="{AAC38465-CC1F-D938-90E4-DFA1925CC055}"/>
              </a:ext>
            </a:extLst>
          </xdr:cNvPr>
          <xdr:cNvSpPr>
            <a:spLocks/>
          </xdr:cNvSpPr>
        </xdr:nvSpPr>
        <xdr:spPr bwMode="auto">
          <a:xfrm>
            <a:off x="1809979" y="442919"/>
            <a:ext cx="29436" cy="39248"/>
          </a:xfrm>
          <a:custGeom>
            <a:avLst/>
            <a:gdLst>
              <a:gd name="T0" fmla="*/ 213 w 288"/>
              <a:gd name="T1" fmla="*/ 384 h 384"/>
              <a:gd name="T2" fmla="*/ 152 w 288"/>
              <a:gd name="T3" fmla="*/ 344 h 384"/>
              <a:gd name="T4" fmla="*/ 20 w 288"/>
              <a:gd name="T5" fmla="*/ 113 h 384"/>
              <a:gd name="T6" fmla="*/ 40 w 288"/>
              <a:gd name="T7" fmla="*/ 20 h 384"/>
              <a:gd name="T8" fmla="*/ 132 w 288"/>
              <a:gd name="T9" fmla="*/ 40 h 384"/>
              <a:gd name="T10" fmla="*/ 274 w 288"/>
              <a:gd name="T11" fmla="*/ 290 h 384"/>
              <a:gd name="T12" fmla="*/ 239 w 288"/>
              <a:gd name="T13" fmla="*/ 378 h 384"/>
              <a:gd name="T14" fmla="*/ 213 w 288"/>
              <a:gd name="T15" fmla="*/ 384 h 3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8" h="384">
                <a:moveTo>
                  <a:pt x="213" y="384"/>
                </a:moveTo>
                <a:cubicBezTo>
                  <a:pt x="187" y="384"/>
                  <a:pt x="162" y="369"/>
                  <a:pt x="152" y="344"/>
                </a:cubicBezTo>
                <a:cubicBezTo>
                  <a:pt x="112" y="253"/>
                  <a:pt x="21" y="114"/>
                  <a:pt x="20" y="113"/>
                </a:cubicBezTo>
                <a:cubicBezTo>
                  <a:pt x="0" y="82"/>
                  <a:pt x="9" y="41"/>
                  <a:pt x="40" y="20"/>
                </a:cubicBezTo>
                <a:cubicBezTo>
                  <a:pt x="71" y="0"/>
                  <a:pt x="112" y="9"/>
                  <a:pt x="132" y="40"/>
                </a:cubicBezTo>
                <a:cubicBezTo>
                  <a:pt x="136" y="46"/>
                  <a:pt x="230" y="190"/>
                  <a:pt x="274" y="290"/>
                </a:cubicBezTo>
                <a:cubicBezTo>
                  <a:pt x="288" y="324"/>
                  <a:pt x="273" y="363"/>
                  <a:pt x="239" y="378"/>
                </a:cubicBezTo>
                <a:cubicBezTo>
                  <a:pt x="231" y="382"/>
                  <a:pt x="222" y="384"/>
                  <a:pt x="213" y="384"/>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7" name="Freeform 910">
            <a:extLst>
              <a:ext uri="{FF2B5EF4-FFF2-40B4-BE49-F238E27FC236}">
                <a16:creationId xmlns:a16="http://schemas.microsoft.com/office/drawing/2014/main" id="{316D1F47-6E2F-97E3-C89B-9DC94D3C57EC}"/>
              </a:ext>
            </a:extLst>
          </xdr:cNvPr>
          <xdr:cNvSpPr>
            <a:spLocks/>
          </xdr:cNvSpPr>
        </xdr:nvSpPr>
        <xdr:spPr bwMode="auto">
          <a:xfrm>
            <a:off x="1651353" y="372602"/>
            <a:ext cx="117743" cy="129190"/>
          </a:xfrm>
          <a:custGeom>
            <a:avLst/>
            <a:gdLst>
              <a:gd name="T0" fmla="*/ 1031 w 1135"/>
              <a:gd name="T1" fmla="*/ 1230 h 1230"/>
              <a:gd name="T2" fmla="*/ 973 w 1135"/>
              <a:gd name="T3" fmla="*/ 1196 h 1230"/>
              <a:gd name="T4" fmla="*/ 955 w 1135"/>
              <a:gd name="T5" fmla="*/ 892 h 1230"/>
              <a:gd name="T6" fmla="*/ 874 w 1135"/>
              <a:gd name="T7" fmla="*/ 395 h 1230"/>
              <a:gd name="T8" fmla="*/ 65 w 1135"/>
              <a:gd name="T9" fmla="*/ 135 h 1230"/>
              <a:gd name="T10" fmla="*/ 2 w 1135"/>
              <a:gd name="T11" fmla="*/ 65 h 1230"/>
              <a:gd name="T12" fmla="*/ 73 w 1135"/>
              <a:gd name="T13" fmla="*/ 2 h 1230"/>
              <a:gd name="T14" fmla="*/ 976 w 1135"/>
              <a:gd name="T15" fmla="*/ 309 h 1230"/>
              <a:gd name="T16" fmla="*/ 1087 w 1135"/>
              <a:gd name="T17" fmla="*/ 907 h 1230"/>
              <a:gd name="T18" fmla="*/ 1089 w 1135"/>
              <a:gd name="T19" fmla="*/ 1130 h 1230"/>
              <a:gd name="T20" fmla="*/ 1064 w 1135"/>
              <a:gd name="T21" fmla="*/ 1221 h 1230"/>
              <a:gd name="T22" fmla="*/ 1031 w 1135"/>
              <a:gd name="T23" fmla="*/ 1230 h 1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5" h="1230">
                <a:moveTo>
                  <a:pt x="1031" y="1230"/>
                </a:moveTo>
                <a:cubicBezTo>
                  <a:pt x="1008" y="1230"/>
                  <a:pt x="985" y="1217"/>
                  <a:pt x="973" y="1196"/>
                </a:cubicBezTo>
                <a:cubicBezTo>
                  <a:pt x="929" y="1117"/>
                  <a:pt x="941" y="1013"/>
                  <a:pt x="955" y="892"/>
                </a:cubicBezTo>
                <a:cubicBezTo>
                  <a:pt x="974" y="727"/>
                  <a:pt x="996" y="539"/>
                  <a:pt x="874" y="395"/>
                </a:cubicBezTo>
                <a:cubicBezTo>
                  <a:pt x="747" y="245"/>
                  <a:pt x="475" y="157"/>
                  <a:pt x="65" y="135"/>
                </a:cubicBezTo>
                <a:cubicBezTo>
                  <a:pt x="29" y="133"/>
                  <a:pt x="0" y="101"/>
                  <a:pt x="2" y="65"/>
                </a:cubicBezTo>
                <a:cubicBezTo>
                  <a:pt x="4" y="28"/>
                  <a:pt x="36" y="0"/>
                  <a:pt x="73" y="2"/>
                </a:cubicBezTo>
                <a:cubicBezTo>
                  <a:pt x="527" y="26"/>
                  <a:pt x="823" y="127"/>
                  <a:pt x="976" y="309"/>
                </a:cubicBezTo>
                <a:cubicBezTo>
                  <a:pt x="1135" y="497"/>
                  <a:pt x="1108" y="725"/>
                  <a:pt x="1087" y="907"/>
                </a:cubicBezTo>
                <a:cubicBezTo>
                  <a:pt x="1076" y="1001"/>
                  <a:pt x="1066" y="1090"/>
                  <a:pt x="1089" y="1130"/>
                </a:cubicBezTo>
                <a:cubicBezTo>
                  <a:pt x="1107" y="1162"/>
                  <a:pt x="1096" y="1203"/>
                  <a:pt x="1064" y="1221"/>
                </a:cubicBezTo>
                <a:cubicBezTo>
                  <a:pt x="1053" y="1227"/>
                  <a:pt x="1042" y="1230"/>
                  <a:pt x="1031" y="123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8" name="Freeform 911">
            <a:extLst>
              <a:ext uri="{FF2B5EF4-FFF2-40B4-BE49-F238E27FC236}">
                <a16:creationId xmlns:a16="http://schemas.microsoft.com/office/drawing/2014/main" id="{3252AC91-E334-61CA-8458-4760191F53BE}"/>
              </a:ext>
            </a:extLst>
          </xdr:cNvPr>
          <xdr:cNvSpPr>
            <a:spLocks/>
          </xdr:cNvSpPr>
        </xdr:nvSpPr>
        <xdr:spPr bwMode="auto">
          <a:xfrm>
            <a:off x="1644812" y="372602"/>
            <a:ext cx="119378" cy="129190"/>
          </a:xfrm>
          <a:custGeom>
            <a:avLst/>
            <a:gdLst>
              <a:gd name="T0" fmla="*/ 1065 w 1139"/>
              <a:gd name="T1" fmla="*/ 1240 h 1240"/>
              <a:gd name="T2" fmla="*/ 1020 w 1139"/>
              <a:gd name="T3" fmla="*/ 1223 h 1240"/>
              <a:gd name="T4" fmla="*/ 848 w 1139"/>
              <a:gd name="T5" fmla="*/ 1204 h 1240"/>
              <a:gd name="T6" fmla="*/ 217 w 1139"/>
              <a:gd name="T7" fmla="*/ 989 h 1240"/>
              <a:gd name="T8" fmla="*/ 49 w 1139"/>
              <a:gd name="T9" fmla="*/ 62 h 1240"/>
              <a:gd name="T10" fmla="*/ 123 w 1139"/>
              <a:gd name="T11" fmla="*/ 4 h 1240"/>
              <a:gd name="T12" fmla="*/ 182 w 1139"/>
              <a:gd name="T13" fmla="*/ 77 h 1240"/>
              <a:gd name="T14" fmla="*/ 317 w 1139"/>
              <a:gd name="T15" fmla="*/ 901 h 1240"/>
              <a:gd name="T16" fmla="*/ 851 w 1139"/>
              <a:gd name="T17" fmla="*/ 1071 h 1240"/>
              <a:gd name="T18" fmla="*/ 1109 w 1139"/>
              <a:gd name="T19" fmla="*/ 1124 h 1240"/>
              <a:gd name="T20" fmla="*/ 1114 w 1139"/>
              <a:gd name="T21" fmla="*/ 1218 h 1240"/>
              <a:gd name="T22" fmla="*/ 1065 w 1139"/>
              <a:gd name="T23" fmla="*/ 1240 h 1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139" h="1240">
                <a:moveTo>
                  <a:pt x="1065" y="1240"/>
                </a:moveTo>
                <a:cubicBezTo>
                  <a:pt x="1049" y="1240"/>
                  <a:pt x="1033" y="1234"/>
                  <a:pt x="1020" y="1223"/>
                </a:cubicBezTo>
                <a:cubicBezTo>
                  <a:pt x="1002" y="1207"/>
                  <a:pt x="913" y="1206"/>
                  <a:pt x="848" y="1204"/>
                </a:cubicBezTo>
                <a:cubicBezTo>
                  <a:pt x="658" y="1200"/>
                  <a:pt x="397" y="1195"/>
                  <a:pt x="217" y="989"/>
                </a:cubicBezTo>
                <a:cubicBezTo>
                  <a:pt x="55" y="804"/>
                  <a:pt x="0" y="501"/>
                  <a:pt x="49" y="62"/>
                </a:cubicBezTo>
                <a:cubicBezTo>
                  <a:pt x="53" y="26"/>
                  <a:pt x="86" y="0"/>
                  <a:pt x="123" y="4"/>
                </a:cubicBezTo>
                <a:cubicBezTo>
                  <a:pt x="160" y="8"/>
                  <a:pt x="186" y="41"/>
                  <a:pt x="182" y="77"/>
                </a:cubicBezTo>
                <a:cubicBezTo>
                  <a:pt x="137" y="471"/>
                  <a:pt x="183" y="748"/>
                  <a:pt x="317" y="901"/>
                </a:cubicBezTo>
                <a:cubicBezTo>
                  <a:pt x="458" y="1063"/>
                  <a:pt x="676" y="1067"/>
                  <a:pt x="851" y="1071"/>
                </a:cubicBezTo>
                <a:cubicBezTo>
                  <a:pt x="965" y="1073"/>
                  <a:pt x="1056" y="1075"/>
                  <a:pt x="1109" y="1124"/>
                </a:cubicBezTo>
                <a:cubicBezTo>
                  <a:pt x="1137" y="1148"/>
                  <a:pt x="1139" y="1190"/>
                  <a:pt x="1114" y="1218"/>
                </a:cubicBezTo>
                <a:cubicBezTo>
                  <a:pt x="1101" y="1232"/>
                  <a:pt x="1083" y="1240"/>
                  <a:pt x="1065" y="1240"/>
                </a:cubicBezTo>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19" name="Freeform 912">
            <a:extLst>
              <a:ext uri="{FF2B5EF4-FFF2-40B4-BE49-F238E27FC236}">
                <a16:creationId xmlns:a16="http://schemas.microsoft.com/office/drawing/2014/main" id="{1BB68FB3-4C07-7DE6-1CDC-0D3210404C6C}"/>
              </a:ext>
            </a:extLst>
          </xdr:cNvPr>
          <xdr:cNvSpPr>
            <a:spLocks/>
          </xdr:cNvSpPr>
        </xdr:nvSpPr>
        <xdr:spPr bwMode="auto">
          <a:xfrm>
            <a:off x="1692236" y="420025"/>
            <a:ext cx="101389" cy="140637"/>
          </a:xfrm>
          <a:custGeom>
            <a:avLst/>
            <a:gdLst>
              <a:gd name="T0" fmla="*/ 891 w 965"/>
              <a:gd name="T1" fmla="*/ 1350 h 1350"/>
              <a:gd name="T2" fmla="*/ 826 w 965"/>
              <a:gd name="T3" fmla="*/ 1301 h 1350"/>
              <a:gd name="T4" fmla="*/ 45 w 965"/>
              <a:gd name="T5" fmla="*/ 135 h 1350"/>
              <a:gd name="T6" fmla="*/ 17 w 965"/>
              <a:gd name="T7" fmla="*/ 45 h 1350"/>
              <a:gd name="T8" fmla="*/ 108 w 965"/>
              <a:gd name="T9" fmla="*/ 17 h 1350"/>
              <a:gd name="T10" fmla="*/ 955 w 965"/>
              <a:gd name="T11" fmla="*/ 1265 h 1350"/>
              <a:gd name="T12" fmla="*/ 909 w 965"/>
              <a:gd name="T13" fmla="*/ 1347 h 1350"/>
              <a:gd name="T14" fmla="*/ 891 w 965"/>
              <a:gd name="T15" fmla="*/ 1350 h 13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65" h="1350">
                <a:moveTo>
                  <a:pt x="891" y="1350"/>
                </a:moveTo>
                <a:cubicBezTo>
                  <a:pt x="861" y="1350"/>
                  <a:pt x="835" y="1331"/>
                  <a:pt x="826" y="1301"/>
                </a:cubicBezTo>
                <a:cubicBezTo>
                  <a:pt x="752" y="1036"/>
                  <a:pt x="525" y="390"/>
                  <a:pt x="45" y="135"/>
                </a:cubicBezTo>
                <a:cubicBezTo>
                  <a:pt x="12" y="118"/>
                  <a:pt x="0" y="77"/>
                  <a:pt x="17" y="45"/>
                </a:cubicBezTo>
                <a:cubicBezTo>
                  <a:pt x="35" y="12"/>
                  <a:pt x="75" y="0"/>
                  <a:pt x="108" y="17"/>
                </a:cubicBezTo>
                <a:cubicBezTo>
                  <a:pt x="633" y="296"/>
                  <a:pt x="875" y="983"/>
                  <a:pt x="955" y="1265"/>
                </a:cubicBezTo>
                <a:cubicBezTo>
                  <a:pt x="965" y="1300"/>
                  <a:pt x="944" y="1337"/>
                  <a:pt x="909" y="1347"/>
                </a:cubicBezTo>
                <a:cubicBezTo>
                  <a:pt x="903" y="1349"/>
                  <a:pt x="897" y="1350"/>
                  <a:pt x="891" y="1350"/>
                </a:cubicBezTo>
                <a:close/>
              </a:path>
            </a:pathLst>
          </a:custGeom>
          <a:solidFill>
            <a:schemeClr val="accent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oneCellAnchor>
  <xdr:twoCellAnchor editAs="oneCell">
    <xdr:from>
      <xdr:col>9</xdr:col>
      <xdr:colOff>152400</xdr:colOff>
      <xdr:row>99</xdr:row>
      <xdr:rowOff>88900</xdr:rowOff>
    </xdr:from>
    <xdr:to>
      <xdr:col>9</xdr:col>
      <xdr:colOff>693020</xdr:colOff>
      <xdr:row>100</xdr:row>
      <xdr:rowOff>1587</xdr:rowOff>
    </xdr:to>
    <xdr:grpSp>
      <xdr:nvGrpSpPr>
        <xdr:cNvPr id="20" name="Touch_point" descr="{&quot;Key&quot;:&quot;POWER_USER_SHAPE_ICON&quot;,&quot;Value&quot;:&quot;POWER_USER_SHAPE_ICON_STYLE_1&quot;}">
          <a:extLst>
            <a:ext uri="{FF2B5EF4-FFF2-40B4-BE49-F238E27FC236}">
              <a16:creationId xmlns:a16="http://schemas.microsoft.com/office/drawing/2014/main" id="{F2F04F54-95F9-B048-9555-C87C433E0277}"/>
            </a:ext>
          </a:extLst>
        </xdr:cNvPr>
        <xdr:cNvGrpSpPr>
          <a:grpSpLocks noChangeAspect="1"/>
        </xdr:cNvGrpSpPr>
      </xdr:nvGrpSpPr>
      <xdr:grpSpPr>
        <a:xfrm flipH="1">
          <a:off x="8172450" y="22412325"/>
          <a:ext cx="543795" cy="554037"/>
          <a:chOff x="10635380" y="314325"/>
          <a:chExt cx="1081240" cy="1085850"/>
        </a:xfrm>
        <a:noFill/>
      </xdr:grpSpPr>
      <xdr:sp macro="" textlink="">
        <xdr:nvSpPr>
          <xdr:cNvPr id="21" name="Arrow8">
            <a:extLst>
              <a:ext uri="{FF2B5EF4-FFF2-40B4-BE49-F238E27FC236}">
                <a16:creationId xmlns:a16="http://schemas.microsoft.com/office/drawing/2014/main" id="{F05D8757-C557-5DE3-4CD2-68696A053BAD}"/>
              </a:ext>
            </a:extLst>
          </xdr:cNvPr>
          <xdr:cNvSpPr>
            <a:spLocks noChangeAspect="1"/>
          </xdr:cNvSpPr>
        </xdr:nvSpPr>
        <xdr:spPr bwMode="auto">
          <a:xfrm>
            <a:off x="11176000" y="857250"/>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2" name="Arrow8">
            <a:extLst>
              <a:ext uri="{FF2B5EF4-FFF2-40B4-BE49-F238E27FC236}">
                <a16:creationId xmlns:a16="http://schemas.microsoft.com/office/drawing/2014/main" id="{126F2131-7039-E5C0-3E8A-A68F2D707C56}"/>
              </a:ext>
            </a:extLst>
          </xdr:cNvPr>
          <xdr:cNvSpPr>
            <a:spLocks noChangeAspect="1"/>
          </xdr:cNvSpPr>
        </xdr:nvSpPr>
        <xdr:spPr bwMode="auto">
          <a:xfrm rot="10800000">
            <a:off x="10635380" y="314325"/>
            <a:ext cx="540620" cy="542925"/>
          </a:xfrm>
          <a:custGeom>
            <a:avLst/>
            <a:gdLst>
              <a:gd name="T0" fmla="*/ 0 w 1249"/>
              <a:gd name="T1" fmla="*/ 940 h 1250"/>
              <a:gd name="T2" fmla="*/ 0 w 1249"/>
              <a:gd name="T3" fmla="*/ 0 h 1250"/>
              <a:gd name="T4" fmla="*/ 940 w 1249"/>
              <a:gd name="T5" fmla="*/ 0 h 1250"/>
              <a:gd name="T6" fmla="*/ 1249 w 1249"/>
              <a:gd name="T7" fmla="*/ 310 h 1250"/>
              <a:gd name="T8" fmla="*/ 534 w 1249"/>
              <a:gd name="T9" fmla="*/ 310 h 1250"/>
              <a:gd name="T10" fmla="*/ 1237 w 1249"/>
              <a:gd name="T11" fmla="*/ 1011 h 1250"/>
              <a:gd name="T12" fmla="*/ 1009 w 1249"/>
              <a:gd name="T13" fmla="*/ 1239 h 1250"/>
              <a:gd name="T14" fmla="*/ 310 w 1249"/>
              <a:gd name="T15" fmla="*/ 540 h 1250"/>
              <a:gd name="T16" fmla="*/ 310 w 1249"/>
              <a:gd name="T17" fmla="*/ 1250 h 1250"/>
              <a:gd name="T18" fmla="*/ 0 w 1249"/>
              <a:gd name="T19" fmla="*/ 940 h 12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9" h="1250">
                <a:moveTo>
                  <a:pt x="0" y="940"/>
                </a:moveTo>
                <a:lnTo>
                  <a:pt x="0" y="0"/>
                </a:lnTo>
                <a:lnTo>
                  <a:pt x="940" y="0"/>
                </a:lnTo>
                <a:lnTo>
                  <a:pt x="1249" y="310"/>
                </a:lnTo>
                <a:lnTo>
                  <a:pt x="534" y="310"/>
                </a:lnTo>
                <a:lnTo>
                  <a:pt x="1237" y="1011"/>
                </a:lnTo>
                <a:lnTo>
                  <a:pt x="1009" y="1239"/>
                </a:lnTo>
                <a:lnTo>
                  <a:pt x="310" y="540"/>
                </a:lnTo>
                <a:lnTo>
                  <a:pt x="310" y="1250"/>
                </a:lnTo>
                <a:lnTo>
                  <a:pt x="0" y="940"/>
                </a:lnTo>
                <a:close/>
              </a:path>
            </a:pathLst>
          </a:custGeom>
          <a:grpFill/>
          <a:ln w="19050">
            <a:solidFill>
              <a:schemeClr val="accent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twoCellAnchor editAs="oneCell">
    <xdr:from>
      <xdr:col>3</xdr:col>
      <xdr:colOff>139700</xdr:colOff>
      <xdr:row>101</xdr:row>
      <xdr:rowOff>76200</xdr:rowOff>
    </xdr:from>
    <xdr:to>
      <xdr:col>3</xdr:col>
      <xdr:colOff>791505</xdr:colOff>
      <xdr:row>101</xdr:row>
      <xdr:rowOff>563562</xdr:rowOff>
    </xdr:to>
    <xdr:pic>
      <xdr:nvPicPr>
        <xdr:cNvPr id="25" name="Image 24">
          <a:extLst>
            <a:ext uri="{FF2B5EF4-FFF2-40B4-BE49-F238E27FC236}">
              <a16:creationId xmlns:a16="http://schemas.microsoft.com/office/drawing/2014/main" id="{3A3AD9DE-1455-9A44-BD16-92DB98DD4720}"/>
            </a:ext>
          </a:extLst>
        </xdr:cNvPr>
        <xdr:cNvPicPr>
          <a:picLocks noChangeAspect="1"/>
        </xdr:cNvPicPr>
      </xdr:nvPicPr>
      <xdr:blipFill>
        <a:blip xmlns:r="http://schemas.openxmlformats.org/officeDocument/2006/relationships" r:embed="rId6">
          <a:duotone>
            <a:schemeClr val="accent5">
              <a:shade val="45000"/>
              <a:satMod val="135000"/>
            </a:schemeClr>
            <a:prstClr val="white"/>
          </a:duotone>
          <a:extLst>
            <a:ext uri="{BEBA8EAE-BF5A-486C-A8C5-ECC9F3942E4B}">
              <a14:imgProps xmlns:a14="http://schemas.microsoft.com/office/drawing/2010/main">
                <a14:imgLayer r:embed="rId7">
                  <a14:imgEffect>
                    <a14:colorTemperature colorTemp="4700"/>
                  </a14:imgEffect>
                </a14:imgLayer>
              </a14:imgProps>
            </a:ext>
          </a:extLst>
        </a:blip>
        <a:stretch>
          <a:fillRect/>
        </a:stretch>
      </xdr:blipFill>
      <xdr:spPr>
        <a:xfrm>
          <a:off x="2540000" y="22009100"/>
          <a:ext cx="645455" cy="487362"/>
        </a:xfrm>
        <a:prstGeom prst="rect">
          <a:avLst/>
        </a:prstGeom>
      </xdr:spPr>
    </xdr:pic>
    <xdr:clientData/>
  </xdr:twoCellAnchor>
  <xdr:twoCellAnchor editAs="oneCell">
    <xdr:from>
      <xdr:col>9</xdr:col>
      <xdr:colOff>119062</xdr:colOff>
      <xdr:row>101</xdr:row>
      <xdr:rowOff>38100</xdr:rowOff>
    </xdr:from>
    <xdr:to>
      <xdr:col>9</xdr:col>
      <xdr:colOff>677862</xdr:colOff>
      <xdr:row>101</xdr:row>
      <xdr:rowOff>596900</xdr:rowOff>
    </xdr:to>
    <xdr:pic>
      <xdr:nvPicPr>
        <xdr:cNvPr id="26" name="Image 25">
          <a:extLst>
            <a:ext uri="{FF2B5EF4-FFF2-40B4-BE49-F238E27FC236}">
              <a16:creationId xmlns:a16="http://schemas.microsoft.com/office/drawing/2014/main" id="{18D6EEE4-9981-E041-9FD6-4E4CF0A34504}"/>
            </a:ext>
          </a:extLst>
        </xdr:cNvPr>
        <xdr:cNvPicPr>
          <a:picLocks noChangeAspect="1"/>
        </xdr:cNvPicPr>
      </xdr:nvPicPr>
      <xdr:blipFill>
        <a:blip xmlns:r="http://schemas.openxmlformats.org/officeDocument/2006/relationships" r:embed="rId8">
          <a:duotone>
            <a:schemeClr val="accent5">
              <a:shade val="45000"/>
              <a:satMod val="135000"/>
            </a:schemeClr>
            <a:prstClr val="white"/>
          </a:duotone>
        </a:blip>
        <a:stretch>
          <a:fillRect/>
        </a:stretch>
      </xdr:blipFill>
      <xdr:spPr>
        <a:xfrm>
          <a:off x="8297862" y="24053800"/>
          <a:ext cx="558800" cy="558800"/>
        </a:xfrm>
        <a:prstGeom prst="rect">
          <a:avLst/>
        </a:prstGeom>
      </xdr:spPr>
    </xdr:pic>
    <xdr:clientData/>
  </xdr:twoCellAnchor>
  <xdr:twoCellAnchor>
    <xdr:from>
      <xdr:col>17</xdr:col>
      <xdr:colOff>63500</xdr:colOff>
      <xdr:row>5</xdr:row>
      <xdr:rowOff>82883</xdr:rowOff>
    </xdr:from>
    <xdr:to>
      <xdr:col>18</xdr:col>
      <xdr:colOff>12700</xdr:colOff>
      <xdr:row>7</xdr:row>
      <xdr:rowOff>133683</xdr:rowOff>
    </xdr:to>
    <xdr:sp macro="" textlink="">
      <xdr:nvSpPr>
        <xdr:cNvPr id="57" name="Rectangle 254">
          <a:hlinkClick xmlns:r="http://schemas.openxmlformats.org/officeDocument/2006/relationships" r:id="rId9"/>
          <a:extLst>
            <a:ext uri="{FF2B5EF4-FFF2-40B4-BE49-F238E27FC236}">
              <a16:creationId xmlns:a16="http://schemas.microsoft.com/office/drawing/2014/main" id="{CD7E232E-FA50-8742-92F9-F81CBF8EDC2E}"/>
            </a:ext>
          </a:extLst>
        </xdr:cNvPr>
        <xdr:cNvSpPr/>
      </xdr:nvSpPr>
      <xdr:spPr>
        <a:xfrm>
          <a:off x="16840200" y="971883"/>
          <a:ext cx="1016000" cy="406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63500</xdr:colOff>
      <xdr:row>5</xdr:row>
      <xdr:rowOff>38100</xdr:rowOff>
    </xdr:from>
    <xdr:to>
      <xdr:col>1</xdr:col>
      <xdr:colOff>771058</xdr:colOff>
      <xdr:row>7</xdr:row>
      <xdr:rowOff>144732</xdr:rowOff>
    </xdr:to>
    <xdr:sp macro="" textlink="">
      <xdr:nvSpPr>
        <xdr:cNvPr id="3" name="Rectangle 2">
          <a:hlinkClick xmlns:r="http://schemas.openxmlformats.org/officeDocument/2006/relationships" r:id="rId10"/>
          <a:extLst>
            <a:ext uri="{FF2B5EF4-FFF2-40B4-BE49-F238E27FC236}">
              <a16:creationId xmlns:a16="http://schemas.microsoft.com/office/drawing/2014/main" id="{9F98BCE1-7A53-4215-85C7-70B19EF86641}"/>
            </a:ext>
          </a:extLst>
        </xdr:cNvPr>
        <xdr:cNvSpPr/>
      </xdr:nvSpPr>
      <xdr:spPr>
        <a:xfrm>
          <a:off x="63500" y="927100"/>
          <a:ext cx="898058" cy="462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xdr:col>
      <xdr:colOff>864194</xdr:colOff>
      <xdr:row>5</xdr:row>
      <xdr:rowOff>57369</xdr:rowOff>
    </xdr:from>
    <xdr:to>
      <xdr:col>2</xdr:col>
      <xdr:colOff>632210</xdr:colOff>
      <xdr:row>7</xdr:row>
      <xdr:rowOff>145990</xdr:rowOff>
    </xdr:to>
    <xdr:sp macro="" textlink="">
      <xdr:nvSpPr>
        <xdr:cNvPr id="4" name="Rectangle 3">
          <a:hlinkClick xmlns:r="http://schemas.openxmlformats.org/officeDocument/2006/relationships" r:id="rId11"/>
          <a:extLst>
            <a:ext uri="{FF2B5EF4-FFF2-40B4-BE49-F238E27FC236}">
              <a16:creationId xmlns:a16="http://schemas.microsoft.com/office/drawing/2014/main" id="{2761B6AE-53BC-C649-8A51-BE94F829EDCC}"/>
            </a:ext>
          </a:extLst>
        </xdr:cNvPr>
        <xdr:cNvSpPr/>
      </xdr:nvSpPr>
      <xdr:spPr>
        <a:xfrm>
          <a:off x="1054694" y="946369"/>
          <a:ext cx="872916" cy="444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3</xdr:col>
      <xdr:colOff>656936</xdr:colOff>
      <xdr:row>5</xdr:row>
      <xdr:rowOff>77254</xdr:rowOff>
    </xdr:from>
    <xdr:to>
      <xdr:col>6</xdr:col>
      <xdr:colOff>527674</xdr:colOff>
      <xdr:row>7</xdr:row>
      <xdr:rowOff>157855</xdr:rowOff>
    </xdr:to>
    <xdr:sp macro="" textlink="">
      <xdr:nvSpPr>
        <xdr:cNvPr id="5" name="Rectangle 4">
          <a:hlinkClick xmlns:r="http://schemas.openxmlformats.org/officeDocument/2006/relationships" r:id="rId12"/>
          <a:extLst>
            <a:ext uri="{FF2B5EF4-FFF2-40B4-BE49-F238E27FC236}">
              <a16:creationId xmlns:a16="http://schemas.microsoft.com/office/drawing/2014/main" id="{5F5316AE-790A-3B43-9F26-0638F0ED2A04}"/>
            </a:ext>
          </a:extLst>
        </xdr:cNvPr>
        <xdr:cNvSpPr/>
      </xdr:nvSpPr>
      <xdr:spPr>
        <a:xfrm>
          <a:off x="3057236" y="966254"/>
          <a:ext cx="810538" cy="436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705343</xdr:colOff>
      <xdr:row>5</xdr:row>
      <xdr:rowOff>82269</xdr:rowOff>
    </xdr:from>
    <xdr:to>
      <xdr:col>6</xdr:col>
      <xdr:colOff>1564171</xdr:colOff>
      <xdr:row>7</xdr:row>
      <xdr:rowOff>150225</xdr:rowOff>
    </xdr:to>
    <xdr:sp macro="" textlink="">
      <xdr:nvSpPr>
        <xdr:cNvPr id="23" name="Rectangle 22">
          <a:hlinkClick xmlns:r="http://schemas.openxmlformats.org/officeDocument/2006/relationships" r:id="rId13"/>
          <a:extLst>
            <a:ext uri="{FF2B5EF4-FFF2-40B4-BE49-F238E27FC236}">
              <a16:creationId xmlns:a16="http://schemas.microsoft.com/office/drawing/2014/main" id="{604F924C-B224-4842-BFA4-87471FA62D2A}"/>
            </a:ext>
          </a:extLst>
        </xdr:cNvPr>
        <xdr:cNvSpPr/>
      </xdr:nvSpPr>
      <xdr:spPr>
        <a:xfrm>
          <a:off x="4045443" y="971269"/>
          <a:ext cx="858828" cy="423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6</xdr:col>
      <xdr:colOff>1744261</xdr:colOff>
      <xdr:row>5</xdr:row>
      <xdr:rowOff>89954</xdr:rowOff>
    </xdr:from>
    <xdr:to>
      <xdr:col>6</xdr:col>
      <xdr:colOff>2507769</xdr:colOff>
      <xdr:row>7</xdr:row>
      <xdr:rowOff>150392</xdr:rowOff>
    </xdr:to>
    <xdr:sp macro="" textlink="">
      <xdr:nvSpPr>
        <xdr:cNvPr id="27" name="Rectangle 26">
          <a:hlinkClick xmlns:r="http://schemas.openxmlformats.org/officeDocument/2006/relationships" r:id="rId14"/>
          <a:extLst>
            <a:ext uri="{FF2B5EF4-FFF2-40B4-BE49-F238E27FC236}">
              <a16:creationId xmlns:a16="http://schemas.microsoft.com/office/drawing/2014/main" id="{FFB4F3FE-5515-4D45-B35A-364263D7D7DD}"/>
            </a:ext>
          </a:extLst>
        </xdr:cNvPr>
        <xdr:cNvSpPr/>
      </xdr:nvSpPr>
      <xdr:spPr>
        <a:xfrm>
          <a:off x="5084361" y="978954"/>
          <a:ext cx="763508" cy="4160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38394</xdr:colOff>
      <xdr:row>5</xdr:row>
      <xdr:rowOff>64554</xdr:rowOff>
    </xdr:from>
    <xdr:to>
      <xdr:col>7</xdr:col>
      <xdr:colOff>897221</xdr:colOff>
      <xdr:row>7</xdr:row>
      <xdr:rowOff>145656</xdr:rowOff>
    </xdr:to>
    <xdr:sp macro="" textlink="">
      <xdr:nvSpPr>
        <xdr:cNvPr id="28" name="Rectangle 27">
          <a:hlinkClick xmlns:r="http://schemas.openxmlformats.org/officeDocument/2006/relationships" r:id="rId15"/>
          <a:extLst>
            <a:ext uri="{FF2B5EF4-FFF2-40B4-BE49-F238E27FC236}">
              <a16:creationId xmlns:a16="http://schemas.microsoft.com/office/drawing/2014/main" id="{1E06F8E2-4343-C746-856A-4F1BA437297E}"/>
            </a:ext>
          </a:extLst>
        </xdr:cNvPr>
        <xdr:cNvSpPr/>
      </xdr:nvSpPr>
      <xdr:spPr>
        <a:xfrm>
          <a:off x="6007394" y="953554"/>
          <a:ext cx="858827" cy="43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7</xdr:col>
      <xdr:colOff>937092</xdr:colOff>
      <xdr:row>5</xdr:row>
      <xdr:rowOff>77254</xdr:rowOff>
    </xdr:from>
    <xdr:to>
      <xdr:col>8</xdr:col>
      <xdr:colOff>965200</xdr:colOff>
      <xdr:row>7</xdr:row>
      <xdr:rowOff>157354</xdr:rowOff>
    </xdr:to>
    <xdr:sp macro="" textlink="">
      <xdr:nvSpPr>
        <xdr:cNvPr id="29" name="Rectangle 28">
          <a:hlinkClick xmlns:r="http://schemas.openxmlformats.org/officeDocument/2006/relationships" r:id="rId16"/>
          <a:extLst>
            <a:ext uri="{FF2B5EF4-FFF2-40B4-BE49-F238E27FC236}">
              <a16:creationId xmlns:a16="http://schemas.microsoft.com/office/drawing/2014/main" id="{A27E5BA8-4874-0747-BFF8-7F2D5BAD2654}"/>
            </a:ext>
          </a:extLst>
        </xdr:cNvPr>
        <xdr:cNvSpPr/>
      </xdr:nvSpPr>
      <xdr:spPr>
        <a:xfrm>
          <a:off x="6906092" y="934504"/>
          <a:ext cx="967908" cy="423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2</xdr:col>
      <xdr:colOff>683010</xdr:colOff>
      <xdr:row>5</xdr:row>
      <xdr:rowOff>88900</xdr:rowOff>
    </xdr:from>
    <xdr:to>
      <xdr:col>3</xdr:col>
      <xdr:colOff>556010</xdr:colOff>
      <xdr:row>7</xdr:row>
      <xdr:rowOff>137692</xdr:rowOff>
    </xdr:to>
    <xdr:sp macro="" textlink="">
      <xdr:nvSpPr>
        <xdr:cNvPr id="30" name="Rectangle 29">
          <a:hlinkClick xmlns:r="http://schemas.openxmlformats.org/officeDocument/2006/relationships" r:id="rId17"/>
          <a:extLst>
            <a:ext uri="{FF2B5EF4-FFF2-40B4-BE49-F238E27FC236}">
              <a16:creationId xmlns:a16="http://schemas.microsoft.com/office/drawing/2014/main" id="{4BF887BB-2A7B-3842-BC32-E2568FAA2ED5}"/>
            </a:ext>
          </a:extLst>
        </xdr:cNvPr>
        <xdr:cNvSpPr/>
      </xdr:nvSpPr>
      <xdr:spPr>
        <a:xfrm>
          <a:off x="1978410" y="946150"/>
          <a:ext cx="977900" cy="3916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1045841</xdr:colOff>
      <xdr:row>5</xdr:row>
      <xdr:rowOff>102654</xdr:rowOff>
    </xdr:from>
    <xdr:to>
      <xdr:col>9</xdr:col>
      <xdr:colOff>817094</xdr:colOff>
      <xdr:row>7</xdr:row>
      <xdr:rowOff>162924</xdr:rowOff>
    </xdr:to>
    <xdr:sp macro="" textlink="">
      <xdr:nvSpPr>
        <xdr:cNvPr id="31" name="Rectangle 30">
          <a:hlinkClick xmlns:r="http://schemas.openxmlformats.org/officeDocument/2006/relationships" r:id="rId18"/>
          <a:extLst>
            <a:ext uri="{FF2B5EF4-FFF2-40B4-BE49-F238E27FC236}">
              <a16:creationId xmlns:a16="http://schemas.microsoft.com/office/drawing/2014/main" id="{8CC282B9-B94C-0049-BCD7-7D9087604C5C}"/>
            </a:ext>
          </a:extLst>
        </xdr:cNvPr>
        <xdr:cNvSpPr/>
      </xdr:nvSpPr>
      <xdr:spPr>
        <a:xfrm>
          <a:off x="7954641" y="959904"/>
          <a:ext cx="876153"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9</xdr:col>
      <xdr:colOff>920833</xdr:colOff>
      <xdr:row>5</xdr:row>
      <xdr:rowOff>89954</xdr:rowOff>
    </xdr:from>
    <xdr:to>
      <xdr:col>10</xdr:col>
      <xdr:colOff>664547</xdr:colOff>
      <xdr:row>7</xdr:row>
      <xdr:rowOff>150224</xdr:rowOff>
    </xdr:to>
    <xdr:sp macro="" textlink="">
      <xdr:nvSpPr>
        <xdr:cNvPr id="32" name="Rectangle 31">
          <a:hlinkClick xmlns:r="http://schemas.openxmlformats.org/officeDocument/2006/relationships" r:id="rId19"/>
          <a:extLst>
            <a:ext uri="{FF2B5EF4-FFF2-40B4-BE49-F238E27FC236}">
              <a16:creationId xmlns:a16="http://schemas.microsoft.com/office/drawing/2014/main" id="{5CB99836-74AA-D446-97DD-B806B847CF45}"/>
            </a:ext>
          </a:extLst>
        </xdr:cNvPr>
        <xdr:cNvSpPr/>
      </xdr:nvSpPr>
      <xdr:spPr>
        <a:xfrm>
          <a:off x="8934533" y="947204"/>
          <a:ext cx="848614" cy="4031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10</xdr:col>
      <xdr:colOff>797264</xdr:colOff>
      <xdr:row>5</xdr:row>
      <xdr:rowOff>89954</xdr:rowOff>
    </xdr:from>
    <xdr:to>
      <xdr:col>11</xdr:col>
      <xdr:colOff>759504</xdr:colOff>
      <xdr:row>7</xdr:row>
      <xdr:rowOff>171056</xdr:rowOff>
    </xdr:to>
    <xdr:sp macro="" textlink="">
      <xdr:nvSpPr>
        <xdr:cNvPr id="33" name="Rectangle 32">
          <a:hlinkClick xmlns:r="http://schemas.openxmlformats.org/officeDocument/2006/relationships" r:id="rId20"/>
          <a:extLst>
            <a:ext uri="{FF2B5EF4-FFF2-40B4-BE49-F238E27FC236}">
              <a16:creationId xmlns:a16="http://schemas.microsoft.com/office/drawing/2014/main" id="{E153A9A4-508D-5347-8561-FD6B38224A2F}"/>
            </a:ext>
          </a:extLst>
        </xdr:cNvPr>
        <xdr:cNvSpPr/>
      </xdr:nvSpPr>
      <xdr:spPr>
        <a:xfrm>
          <a:off x="9915864" y="947204"/>
          <a:ext cx="1067140" cy="4240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12</xdr:col>
      <xdr:colOff>825500</xdr:colOff>
      <xdr:row>5</xdr:row>
      <xdr:rowOff>102655</xdr:rowOff>
    </xdr:from>
    <xdr:to>
      <xdr:col>13</xdr:col>
      <xdr:colOff>374910</xdr:colOff>
      <xdr:row>7</xdr:row>
      <xdr:rowOff>158691</xdr:rowOff>
    </xdr:to>
    <xdr:sp macro="" textlink="">
      <xdr:nvSpPr>
        <xdr:cNvPr id="34" name="Rectangle 33">
          <a:hlinkClick xmlns:r="http://schemas.openxmlformats.org/officeDocument/2006/relationships" r:id="rId21"/>
          <a:extLst>
            <a:ext uri="{FF2B5EF4-FFF2-40B4-BE49-F238E27FC236}">
              <a16:creationId xmlns:a16="http://schemas.microsoft.com/office/drawing/2014/main" id="{BF4C965F-24C2-9A4A-8300-E2B73F595967}"/>
            </a:ext>
          </a:extLst>
        </xdr:cNvPr>
        <xdr:cNvSpPr/>
      </xdr:nvSpPr>
      <xdr:spPr>
        <a:xfrm>
          <a:off x="12153900" y="959905"/>
          <a:ext cx="654310"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14</xdr:col>
      <xdr:colOff>384414</xdr:colOff>
      <xdr:row>5</xdr:row>
      <xdr:rowOff>102654</xdr:rowOff>
    </xdr:from>
    <xdr:to>
      <xdr:col>15</xdr:col>
      <xdr:colOff>127667</xdr:colOff>
      <xdr:row>7</xdr:row>
      <xdr:rowOff>149389</xdr:rowOff>
    </xdr:to>
    <xdr:sp macro="" textlink="">
      <xdr:nvSpPr>
        <xdr:cNvPr id="35" name="Rectangle 34">
          <a:hlinkClick xmlns:r="http://schemas.openxmlformats.org/officeDocument/2006/relationships" r:id="rId22"/>
          <a:extLst>
            <a:ext uri="{FF2B5EF4-FFF2-40B4-BE49-F238E27FC236}">
              <a16:creationId xmlns:a16="http://schemas.microsoft.com/office/drawing/2014/main" id="{4034C2E7-97E2-F146-88FA-891729614603}"/>
            </a:ext>
          </a:extLst>
        </xdr:cNvPr>
        <xdr:cNvSpPr/>
      </xdr:nvSpPr>
      <xdr:spPr>
        <a:xfrm>
          <a:off x="13922614" y="959904"/>
          <a:ext cx="848153" cy="389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15</xdr:col>
      <xdr:colOff>250917</xdr:colOff>
      <xdr:row>5</xdr:row>
      <xdr:rowOff>109004</xdr:rowOff>
    </xdr:from>
    <xdr:to>
      <xdr:col>15</xdr:col>
      <xdr:colOff>1098757</xdr:colOff>
      <xdr:row>7</xdr:row>
      <xdr:rowOff>165040</xdr:rowOff>
    </xdr:to>
    <xdr:sp macro="" textlink="">
      <xdr:nvSpPr>
        <xdr:cNvPr id="36" name="Rectangle 35">
          <a:hlinkClick xmlns:r="http://schemas.openxmlformats.org/officeDocument/2006/relationships" r:id="rId23"/>
          <a:extLst>
            <a:ext uri="{FF2B5EF4-FFF2-40B4-BE49-F238E27FC236}">
              <a16:creationId xmlns:a16="http://schemas.microsoft.com/office/drawing/2014/main" id="{5976D994-13F7-C64E-B466-C9911D197868}"/>
            </a:ext>
          </a:extLst>
        </xdr:cNvPr>
        <xdr:cNvSpPr/>
      </xdr:nvSpPr>
      <xdr:spPr>
        <a:xfrm>
          <a:off x="14894017" y="966254"/>
          <a:ext cx="847840"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1054467</xdr:colOff>
      <xdr:row>5</xdr:row>
      <xdr:rowOff>109004</xdr:rowOff>
    </xdr:from>
    <xdr:to>
      <xdr:col>17</xdr:col>
      <xdr:colOff>851267</xdr:colOff>
      <xdr:row>7</xdr:row>
      <xdr:rowOff>150224</xdr:rowOff>
    </xdr:to>
    <xdr:sp macro="" textlink="">
      <xdr:nvSpPr>
        <xdr:cNvPr id="37" name="Rectangle 36">
          <a:hlinkClick xmlns:r="http://schemas.openxmlformats.org/officeDocument/2006/relationships" r:id="rId9"/>
          <a:extLst>
            <a:ext uri="{FF2B5EF4-FFF2-40B4-BE49-F238E27FC236}">
              <a16:creationId xmlns:a16="http://schemas.microsoft.com/office/drawing/2014/main" id="{DFC3684C-75CC-184B-99E4-5034C0933C3A}"/>
            </a:ext>
          </a:extLst>
        </xdr:cNvPr>
        <xdr:cNvSpPr/>
      </xdr:nvSpPr>
      <xdr:spPr>
        <a:xfrm>
          <a:off x="16802467" y="966254"/>
          <a:ext cx="901700" cy="384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16</xdr:col>
      <xdr:colOff>104721</xdr:colOff>
      <xdr:row>5</xdr:row>
      <xdr:rowOff>102654</xdr:rowOff>
    </xdr:from>
    <xdr:to>
      <xdr:col>16</xdr:col>
      <xdr:colOff>904821</xdr:colOff>
      <xdr:row>7</xdr:row>
      <xdr:rowOff>158690</xdr:rowOff>
    </xdr:to>
    <xdr:sp macro="" textlink="">
      <xdr:nvSpPr>
        <xdr:cNvPr id="38" name="Rectangle 37">
          <a:hlinkClick xmlns:r="http://schemas.openxmlformats.org/officeDocument/2006/relationships" r:id="rId24"/>
          <a:extLst>
            <a:ext uri="{FF2B5EF4-FFF2-40B4-BE49-F238E27FC236}">
              <a16:creationId xmlns:a16="http://schemas.microsoft.com/office/drawing/2014/main" id="{50CF4877-5275-E64C-8DE1-4A4027E4760B}"/>
            </a:ext>
          </a:extLst>
        </xdr:cNvPr>
        <xdr:cNvSpPr/>
      </xdr:nvSpPr>
      <xdr:spPr>
        <a:xfrm>
          <a:off x="15852721" y="959904"/>
          <a:ext cx="800100"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11</xdr:col>
      <xdr:colOff>905554</xdr:colOff>
      <xdr:row>5</xdr:row>
      <xdr:rowOff>89954</xdr:rowOff>
    </xdr:from>
    <xdr:to>
      <xdr:col>12</xdr:col>
      <xdr:colOff>714907</xdr:colOff>
      <xdr:row>7</xdr:row>
      <xdr:rowOff>136689</xdr:rowOff>
    </xdr:to>
    <xdr:sp macro="" textlink="">
      <xdr:nvSpPr>
        <xdr:cNvPr id="39" name="Rectangle 38">
          <a:hlinkClick xmlns:r="http://schemas.openxmlformats.org/officeDocument/2006/relationships" r:id="rId25"/>
          <a:extLst>
            <a:ext uri="{FF2B5EF4-FFF2-40B4-BE49-F238E27FC236}">
              <a16:creationId xmlns:a16="http://schemas.microsoft.com/office/drawing/2014/main" id="{FF53A986-64B3-FD45-96C4-3A05228F26BD}"/>
            </a:ext>
          </a:extLst>
        </xdr:cNvPr>
        <xdr:cNvSpPr/>
      </xdr:nvSpPr>
      <xdr:spPr>
        <a:xfrm>
          <a:off x="11129054" y="947204"/>
          <a:ext cx="914253" cy="389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13</xdr:col>
      <xdr:colOff>545379</xdr:colOff>
      <xdr:row>5</xdr:row>
      <xdr:rowOff>109005</xdr:rowOff>
    </xdr:from>
    <xdr:to>
      <xdr:col>14</xdr:col>
      <xdr:colOff>266814</xdr:colOff>
      <xdr:row>7</xdr:row>
      <xdr:rowOff>165041</xdr:rowOff>
    </xdr:to>
    <xdr:sp macro="" textlink="">
      <xdr:nvSpPr>
        <xdr:cNvPr id="40" name="Rectangle 39">
          <a:hlinkClick xmlns:r="http://schemas.openxmlformats.org/officeDocument/2006/relationships" r:id="rId26"/>
          <a:extLst>
            <a:ext uri="{FF2B5EF4-FFF2-40B4-BE49-F238E27FC236}">
              <a16:creationId xmlns:a16="http://schemas.microsoft.com/office/drawing/2014/main" id="{3D1D677E-0366-1F4E-9A3A-008D9531529F}"/>
            </a:ext>
          </a:extLst>
        </xdr:cNvPr>
        <xdr:cNvSpPr/>
      </xdr:nvSpPr>
      <xdr:spPr>
        <a:xfrm>
          <a:off x="12978679" y="966255"/>
          <a:ext cx="826335" cy="39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lang="pl-PL" sz="1100"/>
        </a:p>
      </xdr:txBody>
    </xdr:sp>
    <xdr:clientData/>
  </xdr:twoCellAnchor>
  <xdr:twoCellAnchor>
    <xdr:from>
      <xdr:col>8</xdr:col>
      <xdr:colOff>1009706</xdr:colOff>
      <xdr:row>7</xdr:row>
      <xdr:rowOff>131771</xdr:rowOff>
    </xdr:from>
    <xdr:to>
      <xdr:col>9</xdr:col>
      <xdr:colOff>886210</xdr:colOff>
      <xdr:row>7</xdr:row>
      <xdr:rowOff>132051</xdr:rowOff>
    </xdr:to>
    <xdr:cxnSp macro="">
      <xdr:nvCxnSpPr>
        <xdr:cNvPr id="61" name="Straight Connector 42">
          <a:extLst>
            <a:ext uri="{FF2B5EF4-FFF2-40B4-BE49-F238E27FC236}">
              <a16:creationId xmlns:a16="http://schemas.microsoft.com/office/drawing/2014/main" id="{A0845804-77FE-AF40-8060-C3A9559E1694}"/>
            </a:ext>
          </a:extLst>
        </xdr:cNvPr>
        <xdr:cNvCxnSpPr/>
      </xdr:nvCxnSpPr>
      <xdr:spPr>
        <a:xfrm>
          <a:off x="7918506" y="1331921"/>
          <a:ext cx="981404" cy="280"/>
        </a:xfrm>
        <a:prstGeom prst="line">
          <a:avLst/>
        </a:prstGeom>
        <a:ln>
          <a:solidFill>
            <a:srgbClr val="FFFF00"/>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vestors.capgemini.com/en/esg-policy/" TargetMode="External"/><Relationship Id="rId2" Type="http://schemas.openxmlformats.org/officeDocument/2006/relationships/hyperlink" Target="mailto:investors@capgemini.com" TargetMode="External"/><Relationship Id="rId1" Type="http://schemas.openxmlformats.org/officeDocument/2006/relationships/hyperlink" Target="mailto:esg.team@capgemini.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apgemini.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apgemini.com/about-us/who-we-are/our-values/our-ethical-culture/code-of-business-ethics/" TargetMode="External"/><Relationship Id="rId7" Type="http://schemas.openxmlformats.org/officeDocument/2006/relationships/drawing" Target="../drawings/drawing10.xml"/><Relationship Id="rId2" Type="http://schemas.openxmlformats.org/officeDocument/2006/relationships/hyperlink" Target="https://www.capgemini.com/about-us/management-and-governance/policies/anti-corruption-policy/" TargetMode="External"/><Relationship Id="rId1" Type="http://schemas.openxmlformats.org/officeDocument/2006/relationships/hyperlink" Target="https://investors.capgemini.com/en/esg-policy/" TargetMode="External"/><Relationship Id="rId6" Type="http://schemas.openxmlformats.org/officeDocument/2006/relationships/printerSettings" Target="../printerSettings/printerSettings10.bin"/><Relationship Id="rId5" Type="http://schemas.openxmlformats.org/officeDocument/2006/relationships/hyperlink" Target="https://www.capgemini.com/about-us/management-and-governance/policies/supplier-standards-of-conduct/" TargetMode="External"/><Relationship Id="rId4" Type="http://schemas.openxmlformats.org/officeDocument/2006/relationships/hyperlink" Target="https://www.capgemini.com/about-us/management-and-governance/policies/competition-laws-policy/"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apgemini.com/in-en/about-us/management-and-governance/policies/data-protection-policy/" TargetMode="External"/><Relationship Id="rId2" Type="http://schemas.openxmlformats.org/officeDocument/2006/relationships/hyperlink" Target="https://www.capgemini.com/wp-content/uploads/2021/03/Capgemini_Code_of_Ethics_for_AI_2021_EN.pdf" TargetMode="External"/><Relationship Id="rId1" Type="http://schemas.openxmlformats.org/officeDocument/2006/relationships/hyperlink" Target="https://investors.capgemini.com/en/esg-policy/"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investors.capgemini.com/en/publication/fy-2025-result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nvestors.capgemini.com/en/annual-reports/?fiscal-year=2025" TargetMode="External"/><Relationship Id="rId1" Type="http://schemas.openxmlformats.org/officeDocument/2006/relationships/hyperlink" Target="https://investors.capgemini.com/en/annual-reports/?fiscal-year=2025"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investors.capgemini.com/en/annual-reports/?fiscal-year=2025"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investors.capgemini.com/en/publication/2025-universal-registration-document" TargetMode="External"/><Relationship Id="rId1" Type="http://schemas.openxmlformats.org/officeDocument/2006/relationships/hyperlink" Target="https://investors.capgemini.com/en/esg-awards/"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pgemini.com/about-us/who-we-are/our-values/our-ethical-culture/code-of-business-ethics/" TargetMode="External"/><Relationship Id="rId13" Type="http://schemas.openxmlformats.org/officeDocument/2006/relationships/hyperlink" Target="https://investors.capgemini.com/en/annual-reports/?fiscal-year=2025" TargetMode="External"/><Relationship Id="rId3" Type="http://schemas.openxmlformats.org/officeDocument/2006/relationships/hyperlink" Target="https://www.capgemini.com/about-us/management-and-governance/policies/environmental-policy/" TargetMode="External"/><Relationship Id="rId7" Type="http://schemas.openxmlformats.org/officeDocument/2006/relationships/hyperlink" Target="https://www.capgemini.com/about-us/management-and-governance/policies/anti-corruption-policy/" TargetMode="External"/><Relationship Id="rId12" Type="http://schemas.openxmlformats.org/officeDocument/2006/relationships/hyperlink" Target="https://www.capgemini.com/wp-content/uploads/2024/02/D031-01-2024-Group-CSR-January-2024_V5.2.pdf" TargetMode="External"/><Relationship Id="rId17" Type="http://schemas.openxmlformats.org/officeDocument/2006/relationships/drawing" Target="../drawings/drawing2.xml"/><Relationship Id="rId2" Type="http://schemas.openxmlformats.org/officeDocument/2006/relationships/hyperlink" Target="https://www.capgemini.com/about-us/who-we-are/values-and-ethics/our-human-rights-commitment/" TargetMode="External"/><Relationship Id="rId16" Type="http://schemas.openxmlformats.org/officeDocument/2006/relationships/printerSettings" Target="../printerSettings/printerSettings2.bin"/><Relationship Id="rId1" Type="http://schemas.openxmlformats.org/officeDocument/2006/relationships/hyperlink" Target="https://www.capgemini.com/about-us/management-and-governance/policies/supplier-standards-of-conduct/" TargetMode="External"/><Relationship Id="rId6" Type="http://schemas.openxmlformats.org/officeDocument/2006/relationships/hyperlink" Target="https://investors.capgemini.com/en/esg-policy/" TargetMode="External"/><Relationship Id="rId11" Type="http://schemas.openxmlformats.org/officeDocument/2006/relationships/hyperlink" Target="https://www.capgemini.com/about-us/management-and-governance/policies/employee-relations-policy/" TargetMode="External"/><Relationship Id="rId5" Type="http://schemas.openxmlformats.org/officeDocument/2006/relationships/hyperlink" Target="https://www.capgemini.com/about-us/who-we-are/our-values/our-ethical-culture/conflicts-of-interest/" TargetMode="External"/><Relationship Id="rId15" Type="http://schemas.openxmlformats.org/officeDocument/2006/relationships/hyperlink" Target="https://www.capgemini.com/about-us/management-and-governance/policies/health-and-safety-policy/" TargetMode="External"/><Relationship Id="rId10" Type="http://schemas.openxmlformats.org/officeDocument/2006/relationships/hyperlink" Target="https://www.capgemini.com/about-us/management-and-governance/policies/competition-laws-policy/" TargetMode="External"/><Relationship Id="rId4" Type="http://schemas.openxmlformats.org/officeDocument/2006/relationships/hyperlink" Target="https://www.capgemini.com/in-en/about-us/management-and-governance/policies/data-protection-policy/" TargetMode="External"/><Relationship Id="rId9" Type="http://schemas.openxmlformats.org/officeDocument/2006/relationships/hyperlink" Target="https://www.capgemini.com/wp-content/uploads/2021/03/Capgemini_Code_of_Ethics_for_AI_2021_EN.pdf" TargetMode="External"/><Relationship Id="rId14" Type="http://schemas.openxmlformats.org/officeDocument/2006/relationships/hyperlink" Target="https://investors.capgemini.com/en/publication/2025-universal-registration-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apgemini.com/wp-content/uploads/2026/01/5-years-on-the-road-to-net-zero.pdf" TargetMode="External"/><Relationship Id="rId7" Type="http://schemas.openxmlformats.org/officeDocument/2006/relationships/drawing" Target="../drawings/drawing4.xml"/><Relationship Id="rId2" Type="http://schemas.openxmlformats.org/officeDocument/2006/relationships/hyperlink" Target="https://www.capgemini.com/about-us/management-and-governance/policies/environmental-policy/" TargetMode="External"/><Relationship Id="rId1" Type="http://schemas.openxmlformats.org/officeDocument/2006/relationships/hyperlink" Target="https://www.capgemini.com/about-us/management-and-governance/policies/environmental-policy/" TargetMode="External"/><Relationship Id="rId6" Type="http://schemas.openxmlformats.org/officeDocument/2006/relationships/printerSettings" Target="../printerSettings/printerSettings4.bin"/><Relationship Id="rId5" Type="http://schemas.openxmlformats.org/officeDocument/2006/relationships/hyperlink" Target="https://investors.capgemini.com/en/publication/2025-universal-registration-document" TargetMode="External"/><Relationship Id="rId4" Type="http://schemas.openxmlformats.org/officeDocument/2006/relationships/hyperlink" Target="https://investors.capgemini.com/en/annual-reports/?fiscal-year=202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apgemini.com/about-us/management-and-governance/policies/environmental-policy/" TargetMode="External"/><Relationship Id="rId2" Type="http://schemas.openxmlformats.org/officeDocument/2006/relationships/hyperlink" Target="https://investors.capgemini.com/en/publication/2025-universal-registration-document" TargetMode="External"/><Relationship Id="rId1" Type="http://schemas.openxmlformats.org/officeDocument/2006/relationships/hyperlink" Target="https://www.capgemini.com/about-us/management-and-governance/policies/environmental-policy/"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capgemini.com/wp-content/uploads/2026/01/5-years-on-the-road-to-net-zero.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apgemini.com/wp-content/uploads/2021/03/Capgemini_Code_of_Ethics_for_AI_2021_EN.pdf" TargetMode="External"/><Relationship Id="rId13" Type="http://schemas.openxmlformats.org/officeDocument/2006/relationships/hyperlink" Target="https://investors.capgemini.com/en/annual-reports/?fiscal-year=2025" TargetMode="External"/><Relationship Id="rId3" Type="http://schemas.openxmlformats.org/officeDocument/2006/relationships/hyperlink" Target="https://www.capgemini.com/in-en/about-us/management-and-governance/policies/data-protection-policy/" TargetMode="External"/><Relationship Id="rId7" Type="http://schemas.openxmlformats.org/officeDocument/2006/relationships/hyperlink" Target="https://www.capgemini.com/about-us/who-we-are/our-values/our-ethical-culture/code-of-business-ethics/" TargetMode="External"/><Relationship Id="rId12" Type="http://schemas.openxmlformats.org/officeDocument/2006/relationships/hyperlink" Target="https://www.capgemini.com/wp-content/uploads/2024/02/D031-01-2024-Group-CSR-January-2024_V5.2.pdf" TargetMode="External"/><Relationship Id="rId2" Type="http://schemas.openxmlformats.org/officeDocument/2006/relationships/hyperlink" Target="https://www.capgemini.com/about-us/management-and-governance/policies/environmental-policy/" TargetMode="External"/><Relationship Id="rId16" Type="http://schemas.openxmlformats.org/officeDocument/2006/relationships/drawing" Target="../drawings/drawing6.xml"/><Relationship Id="rId1" Type="http://schemas.openxmlformats.org/officeDocument/2006/relationships/hyperlink" Target="https://www.capgemini.com/about-us/who-we-are/values-and-ethics/our-human-rights-commitment/" TargetMode="External"/><Relationship Id="rId6" Type="http://schemas.openxmlformats.org/officeDocument/2006/relationships/hyperlink" Target="https://www.capgemini.com/about-us/management-and-governance/policies/anti-corruption-policy/" TargetMode="External"/><Relationship Id="rId11" Type="http://schemas.openxmlformats.org/officeDocument/2006/relationships/hyperlink" Target="https://investors.capgemini.com/en/publication/2025-universal-registration-document" TargetMode="External"/><Relationship Id="rId5" Type="http://schemas.openxmlformats.org/officeDocument/2006/relationships/hyperlink" Target="https://investors.capgemini.com/en/esg-policy/" TargetMode="External"/><Relationship Id="rId15" Type="http://schemas.openxmlformats.org/officeDocument/2006/relationships/printerSettings" Target="../printerSettings/printerSettings6.bin"/><Relationship Id="rId10" Type="http://schemas.openxmlformats.org/officeDocument/2006/relationships/hyperlink" Target="https://www.capgemini.com/about-us/management-and-governance/policies/employee-relations-policy/" TargetMode="External"/><Relationship Id="rId4" Type="http://schemas.openxmlformats.org/officeDocument/2006/relationships/hyperlink" Target="https://www.capgemini.com/about-us/who-we-are/our-values/our-ethical-culture/conflicts-of-interest/" TargetMode="External"/><Relationship Id="rId9" Type="http://schemas.openxmlformats.org/officeDocument/2006/relationships/hyperlink" Target="https://www.capgemini.com/about-us/management-and-governance/policies/competition-laws-policy/" TargetMode="External"/><Relationship Id="rId14" Type="http://schemas.openxmlformats.org/officeDocument/2006/relationships/hyperlink" Target="https://www.capgemini.com/about-us/management-and-governance/policies/health-and-safety-policy/"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capgemini.com/wp-content/uploads/2024/02/D031-01-2024-Group-CSR-January-2024_V5.2.pdf" TargetMode="External"/><Relationship Id="rId3" Type="http://schemas.openxmlformats.org/officeDocument/2006/relationships/hyperlink" Target="https://www.capgemini.com/wp-content/uploads/2021/03/Capgemini_Code_of_Ethics_for_AI_2021_EN.pdf" TargetMode="External"/><Relationship Id="rId7" Type="http://schemas.openxmlformats.org/officeDocument/2006/relationships/hyperlink" Target="https://www.capgemini.com/about-us/management-and-governance/policies/employee-relations-policy/" TargetMode="External"/><Relationship Id="rId2" Type="http://schemas.openxmlformats.org/officeDocument/2006/relationships/hyperlink" Target="https://investors.capgemini.com/en/esg-policy/" TargetMode="External"/><Relationship Id="rId1" Type="http://schemas.openxmlformats.org/officeDocument/2006/relationships/hyperlink" Target="https://www.capgemini.com/about-us/who-we-are/our-values/our-ethical-culture/conflicts-of-interest/" TargetMode="External"/><Relationship Id="rId6" Type="http://schemas.openxmlformats.org/officeDocument/2006/relationships/hyperlink" Target="https://www.capgemini.com/about-us/management-and-governance/policies/supplier-standards-of-conduct/" TargetMode="External"/><Relationship Id="rId5" Type="http://schemas.openxmlformats.org/officeDocument/2006/relationships/hyperlink" Target="https://www.capgemini.com/about-us/who-we-are/values-and-ethics/our-human-rights-commitment/" TargetMode="External"/><Relationship Id="rId10" Type="http://schemas.openxmlformats.org/officeDocument/2006/relationships/drawing" Target="../drawings/drawing7.xml"/><Relationship Id="rId4" Type="http://schemas.openxmlformats.org/officeDocument/2006/relationships/hyperlink" Target="https://www.capgemini.com/about-us/who-we-are/our-values/our-ethical-culture/code-of-business-ethic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capgemini.com/about-us/who-we-are/our-values/our-ethical-culture/code-of-business-ethics/" TargetMode="External"/><Relationship Id="rId2" Type="http://schemas.openxmlformats.org/officeDocument/2006/relationships/hyperlink" Target="https://investors.capgemini.com/en/esg-policy/" TargetMode="External"/><Relationship Id="rId1" Type="http://schemas.openxmlformats.org/officeDocument/2006/relationships/hyperlink" Target="https://www.capgemini.com/about-us/who-we-are/our-values/our-ethical-culture/conflicts-of-interes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capgemini.com/about-us/who-we-are/values-and-ethics/our-human-rights-commitmen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investors.capgemini.com/en/publication/2025-universal-registration-document" TargetMode="External"/><Relationship Id="rId2" Type="http://schemas.openxmlformats.org/officeDocument/2006/relationships/hyperlink" Target="https://investors.capgemini.com/en/esg-policy/" TargetMode="External"/><Relationship Id="rId1" Type="http://schemas.openxmlformats.org/officeDocument/2006/relationships/hyperlink" Target="https://www.capgemini.com/about-us/who-we-are/our-values/our-ethical-culture/conflicts-of-interes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investors.capgemini.com/en/annual-reports/?fiscal-year=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CCFE-A0EA-4AFF-A999-7BDC5DFF0379}">
  <sheetPr codeName="Sheet1">
    <pageSetUpPr fitToPage="1"/>
  </sheetPr>
  <dimension ref="A1:R47"/>
  <sheetViews>
    <sheetView showGridLines="0" showRowColHeaders="0" zoomScaleNormal="100" workbookViewId="0">
      <pane ySplit="8" topLeftCell="A9" activePane="bottomLeft" state="frozen"/>
      <selection activeCell="A10" sqref="A10"/>
      <selection pane="bottomLeft" activeCell="A10" sqref="A10"/>
    </sheetView>
  </sheetViews>
  <sheetFormatPr baseColWidth="10" defaultColWidth="0" defaultRowHeight="13.5" zeroHeight="1"/>
  <cols>
    <col min="1" max="1" width="2.5" style="9" customWidth="1"/>
    <col min="2" max="2" width="15.1640625" style="9" customWidth="1"/>
    <col min="3" max="3" width="30" style="9" customWidth="1"/>
    <col min="4" max="4" width="11.83203125" style="9" customWidth="1"/>
    <col min="5" max="6" width="10.6640625" style="9" hidden="1" customWidth="1"/>
    <col min="7" max="7" width="34.1640625" style="9" customWidth="1"/>
    <col min="8" max="16" width="12.33203125" style="9" customWidth="1"/>
    <col min="17" max="18" width="14.5" style="9" customWidth="1"/>
    <col min="19" max="16384" width="9" style="9" hidden="1"/>
  </cols>
  <sheetData>
    <row r="1" spans="1:18">
      <c r="A1" s="8"/>
      <c r="B1" s="8"/>
      <c r="C1" s="8"/>
      <c r="D1" s="8"/>
      <c r="E1" s="8"/>
      <c r="F1" s="8"/>
      <c r="G1" s="8"/>
      <c r="H1" s="8"/>
      <c r="I1" s="8"/>
      <c r="J1" s="8"/>
      <c r="K1" s="8"/>
      <c r="L1" s="8"/>
      <c r="M1" s="8"/>
      <c r="N1" s="8"/>
      <c r="O1" s="8"/>
      <c r="P1" s="8"/>
      <c r="Q1" s="8"/>
      <c r="R1" s="8"/>
    </row>
    <row r="2" spans="1:18">
      <c r="A2" s="8"/>
      <c r="B2" s="8"/>
      <c r="C2" s="8"/>
      <c r="D2" s="8"/>
      <c r="E2" s="8"/>
      <c r="F2" s="8"/>
      <c r="G2" s="8"/>
      <c r="H2" s="8"/>
      <c r="I2" s="8"/>
      <c r="J2" s="8"/>
      <c r="K2" s="8"/>
      <c r="L2" s="8"/>
      <c r="M2" s="8"/>
      <c r="N2" s="8"/>
      <c r="O2" s="8"/>
      <c r="P2" s="8"/>
      <c r="Q2" s="8"/>
      <c r="R2" s="8"/>
    </row>
    <row r="3" spans="1:18">
      <c r="A3" s="8"/>
      <c r="B3" s="8"/>
      <c r="C3" s="8"/>
      <c r="D3" s="8"/>
      <c r="E3" s="8"/>
      <c r="F3" s="8"/>
      <c r="G3" s="8"/>
      <c r="H3" s="8"/>
      <c r="I3" s="8"/>
      <c r="J3" s="8"/>
      <c r="K3" s="8"/>
      <c r="L3" s="8"/>
      <c r="M3" s="8"/>
      <c r="N3" s="8"/>
      <c r="O3" s="8"/>
      <c r="P3" s="8"/>
      <c r="Q3" s="8"/>
      <c r="R3" s="8"/>
    </row>
    <row r="4" spans="1:18">
      <c r="A4" s="8"/>
      <c r="B4" s="8"/>
      <c r="C4" s="8"/>
      <c r="D4" s="8"/>
      <c r="E4" s="8"/>
      <c r="F4" s="8"/>
      <c r="G4" s="8"/>
      <c r="H4" s="8"/>
      <c r="I4" s="8"/>
      <c r="J4" s="8"/>
      <c r="K4" s="8"/>
      <c r="L4" s="8"/>
      <c r="M4" s="8"/>
      <c r="N4" s="8"/>
      <c r="O4" s="8"/>
      <c r="P4" s="8"/>
      <c r="Q4" s="8"/>
      <c r="R4" s="8"/>
    </row>
    <row r="5" spans="1:18">
      <c r="A5" s="8"/>
      <c r="B5" s="8"/>
      <c r="C5" s="8"/>
      <c r="D5" s="8"/>
      <c r="E5" s="8"/>
      <c r="F5" s="8"/>
      <c r="G5" s="8"/>
      <c r="H5" s="8"/>
      <c r="I5" s="8"/>
      <c r="J5" s="8"/>
      <c r="K5" s="8"/>
      <c r="L5" s="8"/>
      <c r="M5" s="8"/>
      <c r="N5" s="8"/>
      <c r="O5" s="8"/>
      <c r="P5" s="8"/>
      <c r="Q5" s="8"/>
      <c r="R5" s="8"/>
    </row>
    <row r="6" spans="1:18" ht="14" customHeight="1">
      <c r="A6" s="8"/>
      <c r="B6" s="8"/>
      <c r="C6" s="8"/>
      <c r="D6" s="8"/>
      <c r="E6" s="8"/>
      <c r="F6" s="8"/>
      <c r="G6" s="8"/>
      <c r="H6" s="8"/>
      <c r="I6" s="8"/>
      <c r="J6" s="8"/>
      <c r="K6" s="8"/>
      <c r="L6" s="8"/>
      <c r="M6" s="8"/>
      <c r="N6" s="8"/>
      <c r="O6" s="8"/>
      <c r="P6" s="8"/>
      <c r="Q6" s="8"/>
      <c r="R6" s="8"/>
    </row>
    <row r="7" spans="1:18">
      <c r="A7" s="8"/>
      <c r="B7" s="8"/>
      <c r="C7" s="8"/>
      <c r="D7" s="8"/>
      <c r="E7" s="8"/>
      <c r="F7" s="8"/>
      <c r="G7" s="8"/>
      <c r="H7" s="8"/>
      <c r="I7" s="8"/>
      <c r="J7" s="8"/>
      <c r="K7" s="8"/>
      <c r="L7" s="8"/>
      <c r="M7" s="8"/>
      <c r="N7" s="8"/>
      <c r="O7" s="8"/>
      <c r="P7" s="8"/>
      <c r="Q7" s="8"/>
      <c r="R7" s="8"/>
    </row>
    <row r="8" spans="1:18">
      <c r="A8" s="8"/>
      <c r="B8" s="8"/>
      <c r="C8" s="8"/>
      <c r="D8" s="8"/>
      <c r="E8" s="8"/>
      <c r="F8" s="8"/>
      <c r="G8" s="8"/>
      <c r="H8" s="8"/>
      <c r="I8" s="8"/>
      <c r="J8" s="8"/>
      <c r="K8" s="8"/>
      <c r="L8" s="8"/>
      <c r="M8" s="8"/>
      <c r="N8" s="8"/>
      <c r="O8" s="8"/>
      <c r="P8" s="8"/>
      <c r="Q8" s="8"/>
      <c r="R8" s="8"/>
    </row>
    <row r="9" spans="1:18"/>
    <row r="10" spans="1:18" ht="25" customHeight="1">
      <c r="B10" s="10" t="s">
        <v>0</v>
      </c>
    </row>
    <row r="11" spans="1:18" ht="22.5" customHeight="1"/>
    <row r="12" spans="1:18" ht="15" customHeight="1">
      <c r="B12" s="1738" t="s">
        <v>2022</v>
      </c>
      <c r="C12" s="1739"/>
      <c r="D12" s="1739"/>
      <c r="E12" s="1739"/>
      <c r="F12" s="1739"/>
      <c r="G12" s="1739"/>
      <c r="H12" s="1739"/>
      <c r="I12" s="1739"/>
      <c r="J12" s="1739"/>
      <c r="K12" s="1739"/>
      <c r="L12" s="1739"/>
      <c r="M12" s="1739"/>
      <c r="N12" s="1739"/>
      <c r="O12" s="1739"/>
      <c r="P12" s="1739"/>
      <c r="Q12" s="1739"/>
      <c r="R12" s="1739"/>
    </row>
    <row r="13" spans="1:18">
      <c r="B13" s="1739"/>
      <c r="C13" s="1739"/>
      <c r="D13" s="1739"/>
      <c r="E13" s="1739"/>
      <c r="F13" s="1739"/>
      <c r="G13" s="1739"/>
      <c r="H13" s="1739"/>
      <c r="I13" s="1739"/>
      <c r="J13" s="1739"/>
      <c r="K13" s="1739"/>
      <c r="L13" s="1739"/>
      <c r="M13" s="1739"/>
      <c r="N13" s="1739"/>
      <c r="O13" s="1739"/>
      <c r="P13" s="1739"/>
      <c r="Q13" s="1739"/>
      <c r="R13" s="1739"/>
    </row>
    <row r="14" spans="1:18">
      <c r="B14" s="1739"/>
      <c r="C14" s="1739"/>
      <c r="D14" s="1739"/>
      <c r="E14" s="1739"/>
      <c r="F14" s="1739"/>
      <c r="G14" s="1739"/>
      <c r="H14" s="1739"/>
      <c r="I14" s="1739"/>
      <c r="J14" s="1739"/>
      <c r="K14" s="1739"/>
      <c r="L14" s="1739"/>
      <c r="M14" s="1739"/>
      <c r="N14" s="1739"/>
      <c r="O14" s="1739"/>
      <c r="P14" s="1739"/>
      <c r="Q14" s="1739"/>
      <c r="R14" s="1739"/>
    </row>
    <row r="15" spans="1:18">
      <c r="B15" s="1739"/>
      <c r="C15" s="1739"/>
      <c r="D15" s="1739"/>
      <c r="E15" s="1739"/>
      <c r="F15" s="1739"/>
      <c r="G15" s="1739"/>
      <c r="H15" s="1739"/>
      <c r="I15" s="1739"/>
      <c r="J15" s="1739"/>
      <c r="K15" s="1739"/>
      <c r="L15" s="1739"/>
      <c r="M15" s="1739"/>
      <c r="N15" s="1739"/>
      <c r="O15" s="1739"/>
      <c r="P15" s="1739"/>
      <c r="Q15" s="1739"/>
      <c r="R15" s="1739"/>
    </row>
    <row r="16" spans="1:18">
      <c r="B16" s="1739"/>
      <c r="C16" s="1739"/>
      <c r="D16" s="1739"/>
      <c r="E16" s="1739"/>
      <c r="F16" s="1739"/>
      <c r="G16" s="1739"/>
      <c r="H16" s="1739"/>
      <c r="I16" s="1739"/>
      <c r="J16" s="1739"/>
      <c r="K16" s="1739"/>
      <c r="L16" s="1739"/>
      <c r="M16" s="1739"/>
      <c r="N16" s="1739"/>
      <c r="O16" s="1739"/>
      <c r="P16" s="1739"/>
      <c r="Q16" s="1739"/>
      <c r="R16" s="1739"/>
    </row>
    <row r="17" spans="2:18">
      <c r="B17" s="1739"/>
      <c r="C17" s="1739"/>
      <c r="D17" s="1739"/>
      <c r="E17" s="1739"/>
      <c r="F17" s="1739"/>
      <c r="G17" s="1739"/>
      <c r="H17" s="1739"/>
      <c r="I17" s="1739"/>
      <c r="J17" s="1739"/>
      <c r="K17" s="1739"/>
      <c r="L17" s="1739"/>
      <c r="M17" s="1739"/>
      <c r="N17" s="1739"/>
      <c r="O17" s="1739"/>
      <c r="P17" s="1739"/>
      <c r="Q17" s="1739"/>
      <c r="R17" s="1739"/>
    </row>
    <row r="18" spans="2:18" ht="33" customHeight="1">
      <c r="B18" s="1739"/>
      <c r="C18" s="1739"/>
      <c r="D18" s="1739"/>
      <c r="E18" s="1739"/>
      <c r="F18" s="1739"/>
      <c r="G18" s="1739"/>
      <c r="H18" s="1739"/>
      <c r="I18" s="1739"/>
      <c r="J18" s="1739"/>
      <c r="K18" s="1739"/>
      <c r="L18" s="1739"/>
      <c r="M18" s="1739"/>
      <c r="N18" s="1739"/>
      <c r="O18" s="1739"/>
      <c r="P18" s="1739"/>
      <c r="Q18" s="1739"/>
      <c r="R18" s="1739"/>
    </row>
    <row r="19" spans="2:18" ht="33" customHeight="1">
      <c r="B19" s="1739"/>
      <c r="C19" s="1739"/>
      <c r="D19" s="1739"/>
      <c r="E19" s="1739"/>
      <c r="F19" s="1739"/>
      <c r="G19" s="1739"/>
      <c r="H19" s="1739"/>
      <c r="I19" s="1739"/>
      <c r="J19" s="1739"/>
      <c r="K19" s="1739"/>
      <c r="L19" s="1739"/>
      <c r="M19" s="1739"/>
      <c r="N19" s="1739"/>
      <c r="O19" s="1739"/>
      <c r="P19" s="1739"/>
      <c r="Q19" s="1739"/>
      <c r="R19" s="1739"/>
    </row>
    <row r="20" spans="2:18" ht="33" customHeight="1">
      <c r="B20" s="1739"/>
      <c r="C20" s="1739"/>
      <c r="D20" s="1739"/>
      <c r="E20" s="1739"/>
      <c r="F20" s="1739"/>
      <c r="G20" s="1739"/>
      <c r="H20" s="1739"/>
      <c r="I20" s="1739"/>
      <c r="J20" s="1739"/>
      <c r="K20" s="1739"/>
      <c r="L20" s="1739"/>
      <c r="M20" s="1739"/>
      <c r="N20" s="1739"/>
      <c r="O20" s="1739"/>
      <c r="P20" s="1739"/>
      <c r="Q20" s="1739"/>
      <c r="R20" s="1739"/>
    </row>
    <row r="21" spans="2:18" ht="33" customHeight="1">
      <c r="B21" s="1739"/>
      <c r="C21" s="1739"/>
      <c r="D21" s="1739"/>
      <c r="E21" s="1739"/>
      <c r="F21" s="1739"/>
      <c r="G21" s="1739"/>
      <c r="H21" s="1739"/>
      <c r="I21" s="1739"/>
      <c r="J21" s="1739"/>
      <c r="K21" s="1739"/>
      <c r="L21" s="1739"/>
      <c r="M21" s="1739"/>
      <c r="N21" s="1739"/>
      <c r="O21" s="1739"/>
      <c r="P21" s="1739"/>
      <c r="Q21" s="1739"/>
      <c r="R21" s="1739"/>
    </row>
    <row r="22" spans="2:18">
      <c r="B22" s="1739"/>
      <c r="C22" s="1739"/>
      <c r="D22" s="1739"/>
      <c r="E22" s="1739"/>
      <c r="F22" s="1739"/>
      <c r="G22" s="1739"/>
      <c r="H22" s="1739"/>
      <c r="I22" s="1739"/>
      <c r="J22" s="1739"/>
      <c r="K22" s="1739"/>
      <c r="L22" s="1739"/>
      <c r="M22" s="1739"/>
      <c r="N22" s="1739"/>
      <c r="O22" s="1739"/>
      <c r="P22" s="1739"/>
      <c r="Q22" s="1739"/>
      <c r="R22" s="1739"/>
    </row>
    <row r="23" spans="2:18">
      <c r="B23" s="1739"/>
      <c r="C23" s="1739"/>
      <c r="D23" s="1739"/>
      <c r="E23" s="1739"/>
      <c r="F23" s="1739"/>
      <c r="G23" s="1739"/>
      <c r="H23" s="1739"/>
      <c r="I23" s="1739"/>
      <c r="J23" s="1739"/>
      <c r="K23" s="1739"/>
      <c r="L23" s="1739"/>
      <c r="M23" s="1739"/>
      <c r="N23" s="1739"/>
      <c r="O23" s="1739"/>
      <c r="P23" s="1739"/>
      <c r="Q23" s="1739"/>
      <c r="R23" s="1739"/>
    </row>
    <row r="24" spans="2:18">
      <c r="B24" s="1739"/>
      <c r="C24" s="1739"/>
      <c r="D24" s="1739"/>
      <c r="E24" s="1739"/>
      <c r="F24" s="1739"/>
      <c r="G24" s="1739"/>
      <c r="H24" s="1739"/>
      <c r="I24" s="1739"/>
      <c r="J24" s="1739"/>
      <c r="K24" s="1739"/>
      <c r="L24" s="1739"/>
      <c r="M24" s="1739"/>
      <c r="N24" s="1739"/>
      <c r="O24" s="1739"/>
      <c r="P24" s="1739"/>
      <c r="Q24" s="1739"/>
      <c r="R24" s="1739"/>
    </row>
    <row r="25" spans="2:18">
      <c r="B25" s="1739"/>
      <c r="C25" s="1739"/>
      <c r="D25" s="1739"/>
      <c r="E25" s="1739"/>
      <c r="F25" s="1739"/>
      <c r="G25" s="1739"/>
      <c r="H25" s="1739"/>
      <c r="I25" s="1739"/>
      <c r="J25" s="1739"/>
      <c r="K25" s="1739"/>
      <c r="L25" s="1739"/>
      <c r="M25" s="1739"/>
      <c r="N25" s="1739"/>
      <c r="O25" s="1739"/>
      <c r="P25" s="1739"/>
      <c r="Q25" s="1739"/>
      <c r="R25" s="1739"/>
    </row>
    <row r="26" spans="2:18">
      <c r="B26" s="1739"/>
      <c r="C26" s="1739"/>
      <c r="D26" s="1739"/>
      <c r="E26" s="1739"/>
      <c r="F26" s="1739"/>
      <c r="G26" s="1739"/>
      <c r="H26" s="1739"/>
      <c r="I26" s="1739"/>
      <c r="J26" s="1739"/>
      <c r="K26" s="1739"/>
      <c r="L26" s="1739"/>
      <c r="M26" s="1739"/>
      <c r="N26" s="1739"/>
      <c r="O26" s="1739"/>
      <c r="P26" s="1739"/>
      <c r="Q26" s="1739"/>
      <c r="R26" s="1739"/>
    </row>
    <row r="27" spans="2:18">
      <c r="B27" s="1739"/>
      <c r="C27" s="1739"/>
      <c r="D27" s="1739"/>
      <c r="E27" s="1739"/>
      <c r="F27" s="1739"/>
      <c r="G27" s="1739"/>
      <c r="H27" s="1739"/>
      <c r="I27" s="1739"/>
      <c r="J27" s="1739"/>
      <c r="K27" s="1739"/>
      <c r="L27" s="1739"/>
      <c r="M27" s="1739"/>
      <c r="N27" s="1739"/>
      <c r="O27" s="1739"/>
      <c r="P27" s="1739"/>
      <c r="Q27" s="1739"/>
      <c r="R27" s="1739"/>
    </row>
    <row r="28" spans="2:18">
      <c r="B28" s="4"/>
      <c r="C28" s="4"/>
      <c r="D28" s="4"/>
      <c r="E28" s="4"/>
      <c r="F28" s="4"/>
      <c r="G28" s="4"/>
      <c r="H28" s="4"/>
      <c r="I28" s="4"/>
      <c r="J28" s="4"/>
      <c r="K28" s="4"/>
      <c r="L28" s="4"/>
      <c r="M28" s="4"/>
      <c r="N28" s="4"/>
      <c r="O28" s="4"/>
      <c r="P28" s="4"/>
      <c r="Q28" s="4"/>
      <c r="R28" s="4"/>
    </row>
    <row r="29" spans="2:18" ht="16.5">
      <c r="B29" s="33" t="s">
        <v>1</v>
      </c>
      <c r="C29" s="32"/>
      <c r="E29" s="32"/>
      <c r="F29" s="32"/>
      <c r="G29" s="32"/>
      <c r="I29" s="32"/>
      <c r="J29" s="32"/>
      <c r="K29" s="32"/>
      <c r="L29" s="32"/>
      <c r="M29" s="32"/>
      <c r="N29" s="32"/>
      <c r="O29" s="32"/>
      <c r="P29" s="32"/>
      <c r="Q29" s="32"/>
      <c r="R29" s="32"/>
    </row>
    <row r="30" spans="2:18" ht="16.5">
      <c r="B30" s="9" t="s">
        <v>2</v>
      </c>
      <c r="C30" s="32"/>
      <c r="D30" s="32"/>
      <c r="E30" s="32"/>
      <c r="F30" s="32"/>
      <c r="G30" s="32"/>
      <c r="H30" s="32"/>
      <c r="I30" s="32"/>
      <c r="J30" s="32"/>
      <c r="K30" s="32"/>
      <c r="L30" s="32"/>
      <c r="M30" s="32"/>
      <c r="N30" s="32"/>
      <c r="O30" s="32"/>
      <c r="P30" s="32"/>
      <c r="Q30" s="32"/>
      <c r="R30" s="32"/>
    </row>
    <row r="31" spans="2:18" ht="16.5">
      <c r="B31" t="s">
        <v>3</v>
      </c>
      <c r="C31" s="32"/>
      <c r="D31" s="32"/>
      <c r="E31" s="32"/>
      <c r="F31" s="32"/>
      <c r="G31" s="32"/>
      <c r="H31" s="32"/>
      <c r="I31" s="32"/>
      <c r="J31" s="32"/>
      <c r="K31" s="32"/>
      <c r="L31" s="32"/>
      <c r="M31" s="32"/>
      <c r="N31" s="32"/>
      <c r="O31" s="32"/>
      <c r="P31" s="32"/>
      <c r="Q31" s="32"/>
      <c r="R31" s="32"/>
    </row>
    <row r="32" spans="2:18" ht="16.5">
      <c r="B32"/>
      <c r="C32" s="32"/>
      <c r="D32" s="32"/>
      <c r="E32" s="32"/>
      <c r="F32" s="32"/>
      <c r="G32" s="32"/>
      <c r="H32" s="32"/>
      <c r="I32" s="32"/>
      <c r="J32" s="32"/>
      <c r="K32" s="32"/>
      <c r="L32" s="32"/>
      <c r="M32" s="32"/>
      <c r="N32" s="32"/>
      <c r="O32" s="32"/>
      <c r="P32" s="32"/>
      <c r="Q32" s="32"/>
      <c r="R32" s="32"/>
    </row>
    <row r="33" spans="2:18" ht="16.5">
      <c r="B33" s="33" t="s">
        <v>4</v>
      </c>
      <c r="C33" s="32"/>
      <c r="D33" s="32"/>
      <c r="E33" s="32"/>
      <c r="F33" s="32"/>
      <c r="G33" s="32"/>
      <c r="H33" s="32"/>
      <c r="I33" s="32"/>
      <c r="J33" s="32"/>
      <c r="K33" s="32"/>
      <c r="L33" s="32"/>
      <c r="M33" s="32"/>
      <c r="N33" s="32"/>
      <c r="O33" s="32"/>
      <c r="P33" s="32"/>
      <c r="Q33" s="32"/>
      <c r="R33" s="32"/>
    </row>
    <row r="34" spans="2:18">
      <c r="B34" s="9" t="s">
        <v>1225</v>
      </c>
    </row>
    <row r="35" spans="2:18">
      <c r="B35" s="9" t="s">
        <v>5</v>
      </c>
    </row>
    <row r="36" spans="2:18"/>
    <row r="37" spans="2:18" ht="14.5">
      <c r="B37" s="35" t="s">
        <v>6</v>
      </c>
    </row>
    <row r="38" spans="2:18" ht="14.5">
      <c r="B38" s="35" t="s">
        <v>7</v>
      </c>
    </row>
    <row r="39" spans="2:18"/>
    <row r="40" spans="2:18">
      <c r="B40" s="9" t="s">
        <v>1922</v>
      </c>
    </row>
    <row r="41" spans="2:18"/>
    <row r="42" spans="2:18"/>
    <row r="43" spans="2:18"/>
    <row r="44" spans="2:18"/>
    <row r="45" spans="2:18"/>
    <row r="46" spans="2:18"/>
    <row r="47" spans="2:18"/>
  </sheetData>
  <sheetProtection algorithmName="SHA-512" hashValue="miA1fnYwoQJgrakGfBEra7ER2JsciLdhCEgoIv8Ol4cVVu+Du4HyBpx1bwG23eiQg3YYRVylm3A5qEeLYK8DFA==" saltValue="xD32gHHRr/sANmE45qRuZQ==" spinCount="100000" sheet="1" objects="1" scenarios="1" sort="0" autoFilter="0"/>
  <mergeCells count="1">
    <mergeCell ref="B12:R27"/>
  </mergeCells>
  <hyperlinks>
    <hyperlink ref="B30" r:id="rId1" xr:uid="{568C45A5-2F11-48EC-B729-BCC6A8D46B91}"/>
    <hyperlink ref="B31" r:id="rId2" xr:uid="{BF3E91AF-9800-4634-B2F9-AB640FCFA091}"/>
    <hyperlink ref="B38" r:id="rId3" xr:uid="{041A6839-BFDC-4E97-8FCF-470EA4F9B478}"/>
    <hyperlink ref="B37" r:id="rId4" xr:uid="{89015F25-3A93-4C4E-8D00-4A97BC5E8F86}"/>
  </hyperlinks>
  <pageMargins left="0.70866141732283472" right="0.70866141732283472" top="0.74803149606299213" bottom="0.74803149606299213" header="0.31496062992125984" footer="0.31496062992125984"/>
  <pageSetup paperSize="9" scale="50" fitToHeight="2" orientation="landscape" r:id="rId5"/>
  <headerFooter>
    <oddFooter>Page &amp;P de &amp;N</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81A5-4B3D-435F-8DEB-AD68012E963B}">
  <dimension ref="A1:AE107"/>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3" width="14.5" customWidth="1"/>
    <col min="4" max="4" width="12.33203125" customWidth="1"/>
    <col min="5" max="5" width="22" style="12" hidden="1" customWidth="1"/>
    <col min="6" max="6" width="15.5" style="12" hidden="1" customWidth="1"/>
    <col min="7" max="7" width="34.6640625" customWidth="1"/>
    <col min="8" max="8" width="12.33203125" style="7" customWidth="1"/>
    <col min="9" max="16" width="14.5" style="6" customWidth="1"/>
    <col min="17" max="18" width="14.5" customWidth="1"/>
    <col min="19" max="19" width="3.33203125" hidden="1" customWidth="1"/>
    <col min="20" max="25" width="9" hidden="1" customWidth="1"/>
    <col min="26" max="26" width="7.33203125" hidden="1" customWidth="1"/>
    <col min="27" max="29" width="9" hidden="1" customWidth="1"/>
    <col min="30" max="16384" width="10.6640625" hidden="1"/>
  </cols>
  <sheetData>
    <row r="1" spans="1:31">
      <c r="A1" s="37"/>
      <c r="B1" s="37"/>
      <c r="C1" s="37"/>
      <c r="D1" s="37"/>
      <c r="E1" s="39"/>
      <c r="F1" s="39"/>
      <c r="G1" s="37"/>
      <c r="H1" s="41"/>
      <c r="I1" s="98"/>
      <c r="J1" s="98"/>
      <c r="K1" s="98"/>
      <c r="L1" s="98"/>
      <c r="M1" s="98"/>
      <c r="N1" s="98"/>
      <c r="O1" s="98"/>
      <c r="P1" s="98"/>
      <c r="Q1" s="37"/>
      <c r="R1" s="1"/>
      <c r="S1" s="1"/>
      <c r="T1" s="1"/>
      <c r="U1" s="1"/>
      <c r="V1" s="1"/>
      <c r="W1" s="1"/>
      <c r="X1" s="1"/>
      <c r="Y1" s="1"/>
      <c r="Z1" s="1"/>
      <c r="AA1" s="1"/>
      <c r="AB1" s="1"/>
      <c r="AC1" s="1"/>
      <c r="AD1" s="1"/>
      <c r="AE1" s="1"/>
    </row>
    <row r="2" spans="1:31">
      <c r="A2" s="37"/>
      <c r="B2" s="37"/>
      <c r="C2" s="37"/>
      <c r="D2" s="37"/>
      <c r="E2" s="39"/>
      <c r="F2" s="39"/>
      <c r="G2" s="37"/>
      <c r="H2" s="41"/>
      <c r="I2" s="98"/>
      <c r="J2" s="98"/>
      <c r="K2" s="98"/>
      <c r="L2" s="98"/>
      <c r="M2" s="98"/>
      <c r="N2" s="98"/>
      <c r="O2" s="98"/>
      <c r="P2" s="98"/>
      <c r="Q2" s="37"/>
      <c r="R2" s="1"/>
      <c r="S2" s="1"/>
      <c r="T2" s="1"/>
      <c r="U2" s="1"/>
      <c r="V2" s="1"/>
      <c r="W2" s="1"/>
      <c r="X2" s="1"/>
      <c r="Y2" s="1"/>
      <c r="Z2" s="1"/>
      <c r="AA2" s="1"/>
      <c r="AB2" s="1"/>
      <c r="AC2" s="1"/>
      <c r="AD2" s="1"/>
      <c r="AE2" s="1"/>
    </row>
    <row r="3" spans="1:31">
      <c r="A3" s="37"/>
      <c r="B3" s="37"/>
      <c r="C3" s="37"/>
      <c r="D3" s="37"/>
      <c r="E3" s="39"/>
      <c r="F3" s="39"/>
      <c r="G3" s="37"/>
      <c r="H3" s="41"/>
      <c r="I3" s="98"/>
      <c r="J3" s="98"/>
      <c r="K3" s="98"/>
      <c r="L3" s="98"/>
      <c r="M3" s="98"/>
      <c r="N3" s="98"/>
      <c r="O3" s="98"/>
      <c r="P3" s="98"/>
      <c r="Q3" s="37"/>
      <c r="R3" s="1"/>
      <c r="S3" s="1"/>
      <c r="T3" s="1"/>
      <c r="U3" s="1"/>
      <c r="V3" s="1"/>
      <c r="W3" s="1"/>
      <c r="X3" s="1"/>
      <c r="Y3" s="1"/>
      <c r="Z3" s="1"/>
      <c r="AA3" s="1"/>
      <c r="AB3" s="1"/>
      <c r="AC3" s="1"/>
      <c r="AD3" s="1"/>
      <c r="AE3" s="1"/>
    </row>
    <row r="4" spans="1:31">
      <c r="A4" s="37"/>
      <c r="B4" s="37"/>
      <c r="C4" s="37"/>
      <c r="D4" s="37"/>
      <c r="E4" s="39"/>
      <c r="F4" s="39"/>
      <c r="G4" s="37"/>
      <c r="H4" s="41"/>
      <c r="I4" s="98"/>
      <c r="J4" s="98"/>
      <c r="K4" s="98"/>
      <c r="L4" s="98"/>
      <c r="M4" s="98"/>
      <c r="N4" s="98"/>
      <c r="O4" s="98"/>
      <c r="P4" s="98"/>
      <c r="Q4" s="37"/>
      <c r="R4" s="1"/>
      <c r="S4" s="1"/>
      <c r="T4" s="1"/>
      <c r="U4" s="1"/>
      <c r="V4" s="1"/>
      <c r="W4" s="1"/>
      <c r="X4" s="1"/>
      <c r="Y4" s="1"/>
      <c r="Z4" s="1"/>
      <c r="AA4" s="1"/>
      <c r="AB4" s="1"/>
      <c r="AC4" s="1"/>
      <c r="AD4" s="1"/>
      <c r="AE4" s="1"/>
    </row>
    <row r="5" spans="1:31">
      <c r="A5" s="37"/>
      <c r="B5" s="37"/>
      <c r="C5" s="37"/>
      <c r="D5" s="37"/>
      <c r="E5" s="39"/>
      <c r="F5" s="39"/>
      <c r="G5" s="37"/>
      <c r="H5" s="41"/>
      <c r="I5" s="98"/>
      <c r="J5" s="98"/>
      <c r="K5" s="98"/>
      <c r="L5" s="98"/>
      <c r="M5" s="98"/>
      <c r="N5" s="98"/>
      <c r="O5" s="98"/>
      <c r="P5" s="98"/>
      <c r="Q5" s="37"/>
      <c r="R5" s="1"/>
      <c r="S5" s="1"/>
      <c r="T5" s="1"/>
      <c r="U5" s="1"/>
      <c r="V5" s="1"/>
      <c r="W5" s="1"/>
      <c r="X5" s="1"/>
      <c r="Y5" s="1"/>
      <c r="Z5" s="1"/>
      <c r="AA5" s="1"/>
      <c r="AB5" s="1"/>
      <c r="AC5" s="1"/>
      <c r="AD5" s="1"/>
      <c r="AE5" s="1"/>
    </row>
    <row r="6" spans="1:31">
      <c r="A6" s="37"/>
      <c r="B6" s="37"/>
      <c r="C6" s="37"/>
      <c r="D6" s="37"/>
      <c r="E6" s="39"/>
      <c r="F6" s="39"/>
      <c r="G6" s="37"/>
      <c r="H6" s="41"/>
      <c r="I6" s="98"/>
      <c r="J6" s="98"/>
      <c r="K6" s="98"/>
      <c r="L6" s="98"/>
      <c r="M6" s="98"/>
      <c r="N6" s="98"/>
      <c r="O6" s="98"/>
      <c r="P6" s="98"/>
      <c r="Q6" s="37"/>
      <c r="R6" s="1"/>
      <c r="S6" s="1"/>
      <c r="T6" s="1"/>
      <c r="U6" s="1"/>
      <c r="V6" s="1"/>
      <c r="W6" s="1"/>
      <c r="X6" s="1"/>
      <c r="Y6" s="1"/>
      <c r="Z6" s="1"/>
      <c r="AA6" s="1"/>
      <c r="AB6" s="1"/>
      <c r="AC6" s="1"/>
      <c r="AD6" s="1"/>
      <c r="AE6" s="1"/>
    </row>
    <row r="7" spans="1:31">
      <c r="A7" s="37"/>
      <c r="B7" s="37"/>
      <c r="C7" s="37"/>
      <c r="D7" s="37"/>
      <c r="E7" s="39"/>
      <c r="F7" s="39"/>
      <c r="G7" s="37"/>
      <c r="H7" s="41"/>
      <c r="I7" s="98"/>
      <c r="J7" s="98"/>
      <c r="K7" s="98"/>
      <c r="L7" s="98"/>
      <c r="M7" s="98"/>
      <c r="N7" s="98"/>
      <c r="O7" s="98"/>
      <c r="P7" s="98"/>
      <c r="Q7" s="37"/>
      <c r="R7" s="1"/>
      <c r="S7" s="1"/>
      <c r="T7" s="1"/>
      <c r="U7" s="1"/>
      <c r="V7" s="1"/>
      <c r="W7" s="1"/>
      <c r="X7" s="1"/>
      <c r="Y7" s="1"/>
      <c r="Z7" s="1"/>
      <c r="AA7" s="1"/>
      <c r="AB7" s="1"/>
      <c r="AC7" s="1"/>
      <c r="AD7" s="1"/>
      <c r="AE7" s="1"/>
    </row>
    <row r="8" spans="1:31">
      <c r="A8" s="37"/>
      <c r="B8" s="37"/>
      <c r="C8" s="37"/>
      <c r="D8" s="37"/>
      <c r="E8" s="39"/>
      <c r="F8" s="39"/>
      <c r="G8" s="37"/>
      <c r="H8" s="41"/>
      <c r="I8" s="98"/>
      <c r="J8" s="98"/>
      <c r="K8" s="98"/>
      <c r="L8" s="98"/>
      <c r="M8" s="98"/>
      <c r="N8" s="98"/>
      <c r="O8" s="98"/>
      <c r="P8" s="98"/>
      <c r="Q8" s="37"/>
      <c r="R8" s="1"/>
      <c r="S8" s="1"/>
      <c r="T8" s="1"/>
      <c r="U8" s="1"/>
      <c r="V8" s="1"/>
      <c r="W8" s="1"/>
      <c r="X8" s="1"/>
      <c r="Y8" s="1"/>
      <c r="Z8" s="1"/>
      <c r="AA8" s="1"/>
      <c r="AB8" s="1"/>
      <c r="AC8" s="1"/>
      <c r="AD8" s="1"/>
      <c r="AE8" s="1"/>
    </row>
    <row r="9" spans="1:31">
      <c r="A9" s="43"/>
      <c r="B9" s="43"/>
      <c r="C9" s="43"/>
      <c r="D9" s="43"/>
      <c r="E9" s="45"/>
      <c r="F9" s="45"/>
      <c r="G9" s="43"/>
      <c r="H9" s="47"/>
      <c r="I9" s="99"/>
      <c r="J9" s="99"/>
      <c r="K9" s="99"/>
      <c r="L9" s="99"/>
      <c r="M9" s="99"/>
      <c r="N9" s="99"/>
      <c r="O9" s="99"/>
      <c r="P9" s="99"/>
      <c r="Q9" s="43"/>
    </row>
    <row r="10" spans="1:31">
      <c r="A10" s="43"/>
      <c r="B10" s="43"/>
      <c r="C10" s="43"/>
      <c r="D10" s="43"/>
      <c r="E10" s="45"/>
      <c r="F10" s="45"/>
      <c r="G10" s="43"/>
      <c r="H10" s="47"/>
      <c r="I10" s="99"/>
      <c r="J10" s="99"/>
      <c r="K10" s="99"/>
      <c r="L10" s="99"/>
      <c r="M10" s="99"/>
      <c r="N10" s="99"/>
      <c r="O10" s="99"/>
      <c r="P10" s="99"/>
      <c r="Q10" s="43"/>
    </row>
    <row r="11" spans="1:31" ht="31">
      <c r="A11" s="43"/>
      <c r="B11" s="49" t="s">
        <v>449</v>
      </c>
      <c r="C11" s="49"/>
      <c r="D11" s="43"/>
      <c r="E11" s="45"/>
      <c r="F11" s="45"/>
      <c r="G11" s="43"/>
      <c r="H11" s="47"/>
      <c r="I11" s="99"/>
      <c r="J11" s="99"/>
      <c r="K11" s="99"/>
      <c r="L11" s="99"/>
      <c r="M11" s="99"/>
      <c r="N11" s="99"/>
      <c r="O11" s="99"/>
      <c r="P11" s="99"/>
      <c r="Q11" s="43"/>
    </row>
    <row r="12" spans="1:31">
      <c r="A12" s="43"/>
      <c r="B12" s="43"/>
      <c r="C12" s="43"/>
      <c r="D12" s="43"/>
      <c r="E12" s="45"/>
      <c r="F12" s="45"/>
      <c r="G12" s="43"/>
      <c r="H12" s="47"/>
      <c r="I12" s="99"/>
      <c r="J12" s="99"/>
      <c r="K12" s="99"/>
      <c r="L12" s="99"/>
      <c r="M12" s="99"/>
      <c r="N12" s="99"/>
      <c r="O12" s="99"/>
      <c r="P12" s="99"/>
      <c r="Q12" s="43"/>
    </row>
    <row r="13" spans="1:31" ht="15" customHeight="1">
      <c r="A13" s="43"/>
      <c r="B13" s="1784" t="s">
        <v>450</v>
      </c>
      <c r="C13" s="1784"/>
      <c r="D13" s="1784"/>
      <c r="E13" s="1784"/>
      <c r="F13" s="1784"/>
      <c r="G13" s="1784"/>
      <c r="H13" s="1784"/>
      <c r="I13" s="1784"/>
      <c r="J13" s="1784"/>
      <c r="K13" s="1784"/>
      <c r="L13" s="1784"/>
      <c r="M13" s="1784"/>
      <c r="N13" s="1784"/>
      <c r="O13" s="1784"/>
      <c r="P13" s="1784"/>
      <c r="Q13" s="1784"/>
    </row>
    <row r="14" spans="1:31" ht="14.5" customHeight="1">
      <c r="A14" s="43"/>
      <c r="B14" s="1784"/>
      <c r="C14" s="1784"/>
      <c r="D14" s="1784"/>
      <c r="E14" s="1784"/>
      <c r="F14" s="1784"/>
      <c r="G14" s="1784"/>
      <c r="H14" s="1784"/>
      <c r="I14" s="1784"/>
      <c r="J14" s="1784"/>
      <c r="K14" s="1784"/>
      <c r="L14" s="1784"/>
      <c r="M14" s="1784"/>
      <c r="N14" s="1784"/>
      <c r="O14" s="1784"/>
      <c r="P14" s="1784"/>
      <c r="Q14" s="1784"/>
    </row>
    <row r="15" spans="1:31" ht="14.5" customHeight="1">
      <c r="A15" s="43"/>
      <c r="B15" s="1784"/>
      <c r="C15" s="1784"/>
      <c r="D15" s="1784"/>
      <c r="E15" s="1784"/>
      <c r="F15" s="1784"/>
      <c r="G15" s="1784"/>
      <c r="H15" s="1784"/>
      <c r="I15" s="1784"/>
      <c r="J15" s="1784"/>
      <c r="K15" s="1784"/>
      <c r="L15" s="1784"/>
      <c r="M15" s="1784"/>
      <c r="N15" s="1784"/>
      <c r="O15" s="1784"/>
      <c r="P15" s="1784"/>
      <c r="Q15" s="1784"/>
    </row>
    <row r="16" spans="1:31" ht="14.5" customHeight="1">
      <c r="A16" s="43"/>
      <c r="B16" s="1784"/>
      <c r="C16" s="1784"/>
      <c r="D16" s="1784"/>
      <c r="E16" s="1784"/>
      <c r="F16" s="1784"/>
      <c r="G16" s="1784"/>
      <c r="H16" s="1784"/>
      <c r="I16" s="1784"/>
      <c r="J16" s="1784"/>
      <c r="K16" s="1784"/>
      <c r="L16" s="1784"/>
      <c r="M16" s="1784"/>
      <c r="N16" s="1784"/>
      <c r="O16" s="1784"/>
      <c r="P16" s="1784"/>
      <c r="Q16" s="1784"/>
    </row>
    <row r="17" spans="1:18" ht="14.5" customHeight="1">
      <c r="A17" s="43"/>
      <c r="B17" s="1784"/>
      <c r="C17" s="1784"/>
      <c r="D17" s="1784"/>
      <c r="E17" s="1784"/>
      <c r="F17" s="1784"/>
      <c r="G17" s="1784"/>
      <c r="H17" s="1784"/>
      <c r="I17" s="1784"/>
      <c r="J17" s="1784"/>
      <c r="K17" s="1784"/>
      <c r="L17" s="1784"/>
      <c r="M17" s="1784"/>
      <c r="N17" s="1784"/>
      <c r="O17" s="1784"/>
      <c r="P17" s="1784"/>
      <c r="Q17" s="1784"/>
    </row>
    <row r="18" spans="1:18" ht="14.5" customHeight="1">
      <c r="A18" s="43"/>
      <c r="B18" s="1784"/>
      <c r="C18" s="1784"/>
      <c r="D18" s="1784"/>
      <c r="E18" s="1784"/>
      <c r="F18" s="1784"/>
      <c r="G18" s="1784"/>
      <c r="H18" s="1784"/>
      <c r="I18" s="1784"/>
      <c r="J18" s="1784"/>
      <c r="K18" s="1784"/>
      <c r="L18" s="1784"/>
      <c r="M18" s="1784"/>
      <c r="N18" s="1784"/>
      <c r="O18" s="1784"/>
      <c r="P18" s="1784"/>
      <c r="Q18" s="1784"/>
    </row>
    <row r="19" spans="1:18" ht="31" customHeight="1">
      <c r="A19" s="43"/>
      <c r="B19" s="1784"/>
      <c r="C19" s="1784"/>
      <c r="D19" s="1784"/>
      <c r="E19" s="1784"/>
      <c r="F19" s="1784"/>
      <c r="G19" s="1784"/>
      <c r="H19" s="1784"/>
      <c r="I19" s="1784"/>
      <c r="J19" s="1784"/>
      <c r="K19" s="1784"/>
      <c r="L19" s="1784"/>
      <c r="M19" s="1784"/>
      <c r="N19" s="1784"/>
      <c r="O19" s="1784"/>
      <c r="P19" s="1784"/>
      <c r="Q19" s="1784"/>
    </row>
    <row r="20" spans="1:18" ht="14.5" customHeight="1">
      <c r="A20" s="43"/>
      <c r="B20" s="1784"/>
      <c r="C20" s="1784"/>
      <c r="D20" s="1784"/>
      <c r="E20" s="1784"/>
      <c r="F20" s="1784"/>
      <c r="G20" s="1784"/>
      <c r="H20" s="1784"/>
      <c r="I20" s="1784"/>
      <c r="J20" s="1784"/>
      <c r="K20" s="1784"/>
      <c r="L20" s="1784"/>
      <c r="M20" s="1784"/>
      <c r="N20" s="1784"/>
      <c r="O20" s="1784"/>
      <c r="P20" s="1784"/>
      <c r="Q20" s="1784"/>
    </row>
    <row r="21" spans="1:18" ht="14.5" customHeight="1">
      <c r="A21" s="43"/>
      <c r="B21" s="109"/>
      <c r="C21" s="109"/>
      <c r="D21" s="109"/>
      <c r="E21" s="741"/>
      <c r="F21" s="741"/>
      <c r="G21" s="109"/>
      <c r="H21" s="109"/>
      <c r="I21" s="109"/>
      <c r="J21" s="109"/>
      <c r="K21" s="109"/>
      <c r="L21" s="109"/>
      <c r="M21" s="109"/>
      <c r="N21" s="109"/>
      <c r="O21" s="109"/>
      <c r="P21" s="109"/>
      <c r="Q21" s="109"/>
    </row>
    <row r="22" spans="1:18" ht="22.5">
      <c r="A22" s="43"/>
      <c r="B22" s="54" t="s">
        <v>451</v>
      </c>
      <c r="C22" s="54"/>
      <c r="D22" s="43"/>
      <c r="E22" s="45"/>
      <c r="F22" s="45"/>
      <c r="G22" s="43"/>
      <c r="H22" s="47"/>
      <c r="I22" s="99"/>
      <c r="J22" s="99"/>
      <c r="K22" s="99"/>
      <c r="L22" s="99"/>
      <c r="M22" s="99"/>
      <c r="N22" s="99"/>
      <c r="O22" s="99"/>
      <c r="P22" s="99"/>
      <c r="Q22" s="43"/>
    </row>
    <row r="23" spans="1:18">
      <c r="A23" s="43"/>
      <c r="B23" s="43"/>
      <c r="C23" s="43"/>
      <c r="D23" s="43"/>
      <c r="E23" s="45"/>
      <c r="F23" s="45"/>
      <c r="G23" s="43"/>
      <c r="H23" s="47"/>
      <c r="I23" s="99"/>
      <c r="J23" s="99"/>
      <c r="K23" s="99"/>
      <c r="L23" s="99"/>
      <c r="M23" s="99"/>
      <c r="N23" s="99"/>
      <c r="O23" s="99"/>
      <c r="P23" s="99"/>
      <c r="Q23" s="43"/>
    </row>
    <row r="24" spans="1:18">
      <c r="A24" s="43"/>
      <c r="B24" s="1757" t="s">
        <v>2053</v>
      </c>
      <c r="C24" s="1757"/>
      <c r="D24" s="1757"/>
      <c r="E24" s="1757"/>
      <c r="F24" s="1757"/>
      <c r="G24" s="1757"/>
      <c r="H24" s="1757"/>
      <c r="I24" s="1757"/>
      <c r="J24" s="1757"/>
      <c r="K24" s="1757"/>
      <c r="L24" s="1757"/>
      <c r="M24" s="1757"/>
      <c r="N24" s="1757"/>
      <c r="O24" s="1757"/>
      <c r="P24" s="1757"/>
      <c r="Q24" s="1757"/>
    </row>
    <row r="25" spans="1:18">
      <c r="A25" s="43"/>
      <c r="B25" s="1757"/>
      <c r="C25" s="1757"/>
      <c r="D25" s="1757"/>
      <c r="E25" s="1757"/>
      <c r="F25" s="1757"/>
      <c r="G25" s="1757"/>
      <c r="H25" s="1757"/>
      <c r="I25" s="1757"/>
      <c r="J25" s="1757"/>
      <c r="K25" s="1757"/>
      <c r="L25" s="1757"/>
      <c r="M25" s="1757"/>
      <c r="N25" s="1757"/>
      <c r="O25" s="1757"/>
      <c r="P25" s="1757"/>
      <c r="Q25" s="1757"/>
    </row>
    <row r="26" spans="1:18">
      <c r="A26" s="43"/>
      <c r="B26" s="1757"/>
      <c r="C26" s="1757"/>
      <c r="D26" s="1757"/>
      <c r="E26" s="1757"/>
      <c r="F26" s="1757"/>
      <c r="G26" s="1757"/>
      <c r="H26" s="1757"/>
      <c r="I26" s="1757"/>
      <c r="J26" s="1757"/>
      <c r="K26" s="1757"/>
      <c r="L26" s="1757"/>
      <c r="M26" s="1757"/>
      <c r="N26" s="1757"/>
      <c r="O26" s="1757"/>
      <c r="P26" s="1757"/>
      <c r="Q26" s="1757"/>
    </row>
    <row r="27" spans="1:18">
      <c r="A27" s="43"/>
      <c r="B27" s="1757"/>
      <c r="C27" s="1757"/>
      <c r="D27" s="1757"/>
      <c r="E27" s="1757"/>
      <c r="F27" s="1757"/>
      <c r="G27" s="1757"/>
      <c r="H27" s="1757"/>
      <c r="I27" s="1757"/>
      <c r="J27" s="1757"/>
      <c r="K27" s="1757"/>
      <c r="L27" s="1757"/>
      <c r="M27" s="1757"/>
      <c r="N27" s="1757"/>
      <c r="O27" s="1757"/>
      <c r="P27" s="1757"/>
      <c r="Q27" s="1757"/>
    </row>
    <row r="28" spans="1:18">
      <c r="A28" s="43"/>
      <c r="B28" s="1757"/>
      <c r="C28" s="1757"/>
      <c r="D28" s="1757"/>
      <c r="E28" s="1757"/>
      <c r="F28" s="1757"/>
      <c r="G28" s="1757"/>
      <c r="H28" s="1757"/>
      <c r="I28" s="1757"/>
      <c r="J28" s="1757"/>
      <c r="K28" s="1757"/>
      <c r="L28" s="1757"/>
      <c r="M28" s="1757"/>
      <c r="N28" s="1757"/>
      <c r="O28" s="1757"/>
      <c r="P28" s="1757"/>
      <c r="Q28" s="1757"/>
    </row>
    <row r="29" spans="1:18" ht="35" customHeight="1">
      <c r="A29" s="43"/>
      <c r="B29" s="1757"/>
      <c r="C29" s="1757"/>
      <c r="D29" s="1757"/>
      <c r="E29" s="1757"/>
      <c r="F29" s="1757"/>
      <c r="G29" s="1757"/>
      <c r="H29" s="1757"/>
      <c r="I29" s="1757"/>
      <c r="J29" s="1757"/>
      <c r="K29" s="1757"/>
      <c r="L29" s="1757"/>
      <c r="M29" s="1757"/>
      <c r="N29" s="1757"/>
      <c r="O29" s="1757"/>
      <c r="P29" s="1757"/>
      <c r="Q29" s="1757"/>
    </row>
    <row r="30" spans="1:18" ht="54" customHeight="1">
      <c r="A30" s="43"/>
      <c r="B30" s="1757"/>
      <c r="C30" s="1757"/>
      <c r="D30" s="1757"/>
      <c r="E30" s="1757"/>
      <c r="F30" s="1757"/>
      <c r="G30" s="1757"/>
      <c r="H30" s="1757"/>
      <c r="I30" s="1757"/>
      <c r="J30" s="1757"/>
      <c r="K30" s="1757"/>
      <c r="L30" s="1757"/>
      <c r="M30" s="1757"/>
      <c r="N30" s="1757"/>
      <c r="O30" s="1757"/>
      <c r="P30" s="1757"/>
      <c r="Q30" s="1757"/>
    </row>
    <row r="31" spans="1:18" ht="14">
      <c r="A31" s="43"/>
      <c r="B31" s="56" t="s">
        <v>452</v>
      </c>
      <c r="C31" s="56"/>
      <c r="D31" s="43"/>
      <c r="E31" s="45"/>
      <c r="F31" s="45"/>
      <c r="G31" s="43"/>
      <c r="H31" s="47"/>
      <c r="I31" s="99"/>
      <c r="J31" s="99"/>
      <c r="K31" s="99"/>
      <c r="L31" s="99"/>
      <c r="M31" s="99"/>
      <c r="N31" s="99"/>
      <c r="O31" s="99"/>
      <c r="P31" s="99"/>
      <c r="Q31" s="43"/>
    </row>
    <row r="32" spans="1:18" ht="28">
      <c r="A32" s="43"/>
      <c r="B32" s="61"/>
      <c r="C32" s="61" t="s">
        <v>89</v>
      </c>
      <c r="D32" s="61" t="s">
        <v>11</v>
      </c>
      <c r="E32" s="61" t="s">
        <v>12</v>
      </c>
      <c r="F32" s="61" t="s">
        <v>13</v>
      </c>
      <c r="G32" s="61" t="s">
        <v>14</v>
      </c>
      <c r="H32" s="61" t="s">
        <v>15</v>
      </c>
      <c r="I32" s="62">
        <v>2019</v>
      </c>
      <c r="J32" s="62">
        <v>2021</v>
      </c>
      <c r="K32" s="62">
        <v>2022</v>
      </c>
      <c r="L32" s="62">
        <v>2023</v>
      </c>
      <c r="M32" s="62">
        <v>2024</v>
      </c>
      <c r="N32" s="825">
        <v>2025</v>
      </c>
      <c r="O32" s="825" t="s">
        <v>16</v>
      </c>
      <c r="P32" s="825" t="s">
        <v>1245</v>
      </c>
      <c r="Q32" s="63" t="s">
        <v>17</v>
      </c>
      <c r="R32" s="63" t="s">
        <v>18</v>
      </c>
    </row>
    <row r="33" spans="1:21" ht="40.5">
      <c r="A33" s="43"/>
      <c r="B33" s="105" t="s">
        <v>2220</v>
      </c>
      <c r="C33" s="105" t="s">
        <v>96</v>
      </c>
      <c r="D33" s="161" t="s">
        <v>454</v>
      </c>
      <c r="E33" s="312" t="s">
        <v>21</v>
      </c>
      <c r="F33" s="312" t="s">
        <v>24</v>
      </c>
      <c r="G33" s="105" t="s">
        <v>455</v>
      </c>
      <c r="H33" s="106" t="str">
        <f>IFERROR(VLOOKUP(D33,'ESG Database'!$D$15:$M$818,3,0),"")</f>
        <v>%</v>
      </c>
      <c r="I33" s="469"/>
      <c r="J33" s="997"/>
      <c r="K33" s="997">
        <f>IFERROR(VLOOKUP(_xlfn.CONCAT(D33,E33,F33),'ESG Database'!$I$15:$S$818,4,0),"")</f>
        <v>0.89300000000000002</v>
      </c>
      <c r="L33" s="1437">
        <f>IFERROR(VLOOKUP(_xlfn.CONCAT(D33,E33,F33),'ESG Database'!$I$15:$S$818,5,0),"")</f>
        <v>0.94</v>
      </c>
      <c r="M33" s="1437">
        <f>IFERROR(VLOOKUP(_xlfn.CONCAT(D33,E33,F33),'ESG Database'!$I$15:$S$818,6,0),"")</f>
        <v>0.97</v>
      </c>
      <c r="N33" s="1437">
        <f>IFERROR(VLOOKUP(_xlfn.CONCAT(D33,E33,F33),'ESG Database'!$I$15:$S$818,7,0),"")</f>
        <v>0.97</v>
      </c>
      <c r="O33" s="1647" t="str">
        <f>IFERROR(N33/I33-1,"-")</f>
        <v>-</v>
      </c>
      <c r="P33" s="671">
        <f>IFERROR(N33/M33-1,"-")</f>
        <v>0</v>
      </c>
      <c r="Q33" s="1316" t="str">
        <f>IFERROR(VLOOKUP(_xlfn.CONCAT(D33,E33,F33),'ESG Database'!$I$15:$S$818,11,0),"")</f>
        <v>-</v>
      </c>
      <c r="R33" s="654" t="str">
        <f>IFERROR(VLOOKUP(_xlfn.CONCAT(D33,E33,F33),'ESG Database'!$I$15:$S$818,12,0),"")</f>
        <v/>
      </c>
    </row>
    <row r="34" spans="1:21" ht="27">
      <c r="A34" s="43"/>
      <c r="B34" s="105" t="s">
        <v>2018</v>
      </c>
      <c r="C34" s="1436" t="s">
        <v>96</v>
      </c>
      <c r="D34" s="161" t="s">
        <v>1019</v>
      </c>
      <c r="E34" s="312" t="s">
        <v>21</v>
      </c>
      <c r="F34" s="312" t="s">
        <v>24</v>
      </c>
      <c r="G34" s="105" t="s">
        <v>1192</v>
      </c>
      <c r="H34" s="106" t="str">
        <f>IFERROR(VLOOKUP(D34,'ESG Database'!$D$15:$M$818,3,0),"")</f>
        <v>%</v>
      </c>
      <c r="I34" s="121"/>
      <c r="J34" s="997"/>
      <c r="K34" s="997"/>
      <c r="L34" s="1437">
        <f>IFERROR(VLOOKUP(_xlfn.CONCAT(D34,E34,F34),'ESG Database'!$I$15:$S$818,5,0),"")</f>
        <v>1</v>
      </c>
      <c r="M34" s="1437">
        <f>IFERROR(VLOOKUP(_xlfn.CONCAT(D34,E34,F34),'ESG Database'!$I$15:$S$818,6,0),"")</f>
        <v>1</v>
      </c>
      <c r="N34" s="1437">
        <f>IFERROR(VLOOKUP(_xlfn.CONCAT(D34,E34,F34),'ESG Database'!$I$15:$S$818,7,0),"")</f>
        <v>1</v>
      </c>
      <c r="O34" s="1647" t="str">
        <f>IFERROR(N34/I34-1,"-")</f>
        <v>-</v>
      </c>
      <c r="P34" s="671">
        <f>IFERROR(N34/M34-1,"-")</f>
        <v>0</v>
      </c>
      <c r="Q34" s="1316" t="str">
        <f>IFERROR(VLOOKUP(_xlfn.CONCAT(D34,E34,F34),'ESG Database'!$I$15:$S$818,11,0),"")</f>
        <v>-</v>
      </c>
      <c r="R34" s="654" t="str">
        <f>IFERROR(VLOOKUP(_xlfn.CONCAT(D34,E34,F34),'ESG Database'!$I$15:$S$818,12,0),"")</f>
        <v/>
      </c>
    </row>
    <row r="35" spans="1:21" ht="27">
      <c r="A35" s="43"/>
      <c r="B35" s="1744" t="s">
        <v>1193</v>
      </c>
      <c r="C35" s="875" t="s">
        <v>96</v>
      </c>
      <c r="D35" s="1638" t="s">
        <v>1020</v>
      </c>
      <c r="E35" s="1093" t="s">
        <v>21</v>
      </c>
      <c r="F35" s="1093" t="s">
        <v>24</v>
      </c>
      <c r="G35" s="875" t="s">
        <v>1021</v>
      </c>
      <c r="H35" s="1639" t="str">
        <f>IFERROR(VLOOKUP(D35,'ESG Database'!$D$15:$M$818,3,0),"")</f>
        <v>#</v>
      </c>
      <c r="I35" s="66"/>
      <c r="J35" s="688"/>
      <c r="K35" s="688"/>
      <c r="L35" s="1640"/>
      <c r="M35" s="1646">
        <f>IFERROR(VLOOKUP(_xlfn.CONCAT(D35,E35,F35),'ESG Database'!$I$15:$S$818,6,0),"")</f>
        <v>0</v>
      </c>
      <c r="N35" s="1646">
        <f>IFERROR(VLOOKUP(_xlfn.CONCAT(D35,E35,F35),'ESG Database'!$I$15:$S$818,7,0),"")</f>
        <v>0</v>
      </c>
      <c r="O35" s="623" t="str">
        <f>IFERROR(N35/I35-1,"-")</f>
        <v>-</v>
      </c>
      <c r="P35" s="1649" t="str">
        <f>IFERROR(N35/M35-1,"-")</f>
        <v>-</v>
      </c>
      <c r="Q35" s="1651" t="str">
        <f>IFERROR(VLOOKUP(_xlfn.CONCAT(D35,E35,F35),'ESG Database'!$I$15:$S$818,11,0),"")</f>
        <v>-</v>
      </c>
      <c r="R35" s="1641" t="str">
        <f>IFERROR(VLOOKUP(_xlfn.CONCAT(D35,E35,F35),'ESG Database'!$I$15:$S$818,12,0),"")</f>
        <v/>
      </c>
    </row>
    <row r="36" spans="1:21" ht="26" customHeight="1">
      <c r="A36" s="43"/>
      <c r="B36" s="1756"/>
      <c r="C36" s="876" t="s">
        <v>96</v>
      </c>
      <c r="D36" s="1642" t="s">
        <v>1022</v>
      </c>
      <c r="E36" s="81" t="s">
        <v>21</v>
      </c>
      <c r="F36" s="81" t="s">
        <v>24</v>
      </c>
      <c r="G36" s="876" t="s">
        <v>1023</v>
      </c>
      <c r="H36" s="83" t="str">
        <f>IFERROR(VLOOKUP(D36,'ESG Database'!$D$15:$M$818,3,0),"")</f>
        <v>M€</v>
      </c>
      <c r="I36" s="84"/>
      <c r="J36" s="878"/>
      <c r="K36" s="878"/>
      <c r="L36" s="1643"/>
      <c r="M36" s="1644">
        <f>IFERROR(VLOOKUP(_xlfn.CONCAT(D36,E36,F36),'ESG Database'!$I$15:$S$818,6,0),"")</f>
        <v>0</v>
      </c>
      <c r="N36" s="1644">
        <f>IFERROR(VLOOKUP(_xlfn.CONCAT(D36,E36,F36),'ESG Database'!$I$15:$S$818,7,0),"")</f>
        <v>0</v>
      </c>
      <c r="O36" s="1648" t="str">
        <f>IFERROR(N36/I36-1,"-")</f>
        <v>-</v>
      </c>
      <c r="P36" s="1650" t="str">
        <f>IFERROR(N36/M36-1,"-")</f>
        <v>-</v>
      </c>
      <c r="Q36" s="1652" t="str">
        <f>IFERROR(VLOOKUP(_xlfn.CONCAT(D36,E36,F36),'ESG Database'!$I$15:$S$818,11,0),"")</f>
        <v>-</v>
      </c>
      <c r="R36" s="1645" t="str">
        <f>IFERROR(VLOOKUP(_xlfn.CONCAT(D36,E36,F36),'ESG Database'!$I$15:$S$818,12,0),"")</f>
        <v/>
      </c>
    </row>
    <row r="37" spans="1:21">
      <c r="A37" s="43"/>
      <c r="B37" s="313" t="s">
        <v>53</v>
      </c>
      <c r="C37" s="138"/>
      <c r="D37" s="138"/>
      <c r="E37" s="689"/>
      <c r="F37" s="689"/>
      <c r="G37" s="138"/>
      <c r="H37" s="138"/>
      <c r="I37" s="138"/>
      <c r="J37" s="138"/>
      <c r="K37" s="138"/>
      <c r="L37" s="138"/>
      <c r="M37" s="138"/>
      <c r="N37" s="138"/>
      <c r="O37" s="138"/>
      <c r="P37" s="138"/>
      <c r="Q37" s="138"/>
      <c r="R37" s="17"/>
      <c r="S37" s="17"/>
      <c r="T37" s="17"/>
      <c r="U37" s="17"/>
    </row>
    <row r="38" spans="1:21">
      <c r="A38" s="43"/>
      <c r="B38" s="313"/>
      <c r="C38" s="138"/>
      <c r="D38" s="138"/>
      <c r="E38" s="689"/>
      <c r="F38" s="689"/>
      <c r="G38" s="138"/>
      <c r="H38" s="138"/>
      <c r="I38" s="138"/>
      <c r="J38" s="138"/>
      <c r="K38" s="138"/>
      <c r="L38" s="138"/>
      <c r="M38" s="138"/>
      <c r="N38" s="138"/>
      <c r="O38" s="138"/>
      <c r="P38" s="138"/>
      <c r="Q38" s="138"/>
      <c r="R38" s="17"/>
      <c r="S38" s="17"/>
      <c r="T38" s="17"/>
      <c r="U38" s="17"/>
    </row>
    <row r="39" spans="1:21">
      <c r="A39" s="43"/>
      <c r="B39" s="138"/>
      <c r="C39" s="138"/>
      <c r="D39" s="138"/>
      <c r="E39" s="689"/>
      <c r="F39" s="689"/>
      <c r="G39" s="138"/>
      <c r="H39" s="138"/>
      <c r="I39" s="138"/>
      <c r="J39" s="138"/>
      <c r="K39" s="138"/>
      <c r="L39" s="138"/>
      <c r="M39" s="138"/>
      <c r="N39" s="138"/>
      <c r="O39" s="138"/>
      <c r="P39" s="138"/>
      <c r="Q39" s="138"/>
      <c r="R39" s="17"/>
      <c r="S39" s="17"/>
      <c r="T39" s="17"/>
      <c r="U39" s="17"/>
    </row>
    <row r="40" spans="1:21" ht="22.5">
      <c r="A40" s="43"/>
      <c r="B40" s="54" t="s">
        <v>456</v>
      </c>
      <c r="C40" s="54"/>
      <c r="D40" s="43"/>
      <c r="E40" s="45"/>
      <c r="F40" s="45"/>
      <c r="G40" s="43"/>
      <c r="H40" s="47"/>
      <c r="I40" s="99"/>
      <c r="J40" s="99"/>
      <c r="K40" s="99"/>
      <c r="L40" s="99"/>
      <c r="M40" s="99"/>
      <c r="N40" s="99"/>
      <c r="O40" s="99"/>
      <c r="P40" s="99"/>
      <c r="Q40" s="43"/>
    </row>
    <row r="41" spans="1:21">
      <c r="A41" s="43"/>
      <c r="B41" s="43"/>
      <c r="C41" s="43"/>
      <c r="D41" s="43"/>
      <c r="E41" s="45"/>
      <c r="F41" s="45"/>
      <c r="G41" s="43"/>
      <c r="H41" s="47"/>
      <c r="I41" s="99"/>
      <c r="J41" s="99"/>
      <c r="K41" s="99"/>
      <c r="L41" s="99"/>
      <c r="M41" s="99"/>
      <c r="N41" s="99"/>
      <c r="O41" s="99"/>
      <c r="P41" s="99"/>
      <c r="Q41" s="43"/>
    </row>
    <row r="42" spans="1:21">
      <c r="A42" s="43"/>
      <c r="B42" s="1757" t="s">
        <v>2054</v>
      </c>
      <c r="C42" s="1757"/>
      <c r="D42" s="1757"/>
      <c r="E42" s="1757"/>
      <c r="F42" s="1757"/>
      <c r="G42" s="1757"/>
      <c r="H42" s="1757"/>
      <c r="I42" s="1757"/>
      <c r="J42" s="1757"/>
      <c r="K42" s="1757"/>
      <c r="L42" s="1757"/>
      <c r="M42" s="1757"/>
      <c r="N42" s="1757"/>
      <c r="O42" s="1757"/>
      <c r="P42" s="1757"/>
      <c r="Q42" s="1757"/>
    </row>
    <row r="43" spans="1:21">
      <c r="A43" s="43"/>
      <c r="B43" s="1757"/>
      <c r="C43" s="1757"/>
      <c r="D43" s="1757"/>
      <c r="E43" s="1757"/>
      <c r="F43" s="1757"/>
      <c r="G43" s="1757"/>
      <c r="H43" s="1757"/>
      <c r="I43" s="1757"/>
      <c r="J43" s="1757"/>
      <c r="K43" s="1757"/>
      <c r="L43" s="1757"/>
      <c r="M43" s="1757"/>
      <c r="N43" s="1757"/>
      <c r="O43" s="1757"/>
      <c r="P43" s="1757"/>
      <c r="Q43" s="1757"/>
    </row>
    <row r="44" spans="1:21">
      <c r="A44" s="43"/>
      <c r="B44" s="1757"/>
      <c r="C44" s="1757"/>
      <c r="D44" s="1757"/>
      <c r="E44" s="1757"/>
      <c r="F44" s="1757"/>
      <c r="G44" s="1757"/>
      <c r="H44" s="1757"/>
      <c r="I44" s="1757"/>
      <c r="J44" s="1757"/>
      <c r="K44" s="1757"/>
      <c r="L44" s="1757"/>
      <c r="M44" s="1757"/>
      <c r="N44" s="1757"/>
      <c r="O44" s="1757"/>
      <c r="P44" s="1757"/>
      <c r="Q44" s="1757"/>
    </row>
    <row r="45" spans="1:21">
      <c r="A45" s="43"/>
      <c r="B45" s="1757"/>
      <c r="C45" s="1757"/>
      <c r="D45" s="1757"/>
      <c r="E45" s="1757"/>
      <c r="F45" s="1757"/>
      <c r="G45" s="1757"/>
      <c r="H45" s="1757"/>
      <c r="I45" s="1757"/>
      <c r="J45" s="1757"/>
      <c r="K45" s="1757"/>
      <c r="L45" s="1757"/>
      <c r="M45" s="1757"/>
      <c r="N45" s="1757"/>
      <c r="O45" s="1757"/>
      <c r="P45" s="1757"/>
      <c r="Q45" s="1757"/>
    </row>
    <row r="46" spans="1:21" ht="41" customHeight="1">
      <c r="A46" s="43"/>
      <c r="B46" s="1757"/>
      <c r="C46" s="1757"/>
      <c r="D46" s="1757"/>
      <c r="E46" s="1757"/>
      <c r="F46" s="1757"/>
      <c r="G46" s="1757"/>
      <c r="H46" s="1757"/>
      <c r="I46" s="1757"/>
      <c r="J46" s="1757"/>
      <c r="K46" s="1757"/>
      <c r="L46" s="1757"/>
      <c r="M46" s="1757"/>
      <c r="N46" s="1757"/>
      <c r="O46" s="1757"/>
      <c r="P46" s="1757"/>
      <c r="Q46" s="1757"/>
    </row>
    <row r="47" spans="1:21" ht="21" customHeight="1">
      <c r="A47" s="43"/>
      <c r="B47" s="1757"/>
      <c r="C47" s="1757"/>
      <c r="D47" s="1757"/>
      <c r="E47" s="1757"/>
      <c r="F47" s="1757"/>
      <c r="G47" s="1757"/>
      <c r="H47" s="1757"/>
      <c r="I47" s="1757"/>
      <c r="J47" s="1757"/>
      <c r="K47" s="1757"/>
      <c r="L47" s="1757"/>
      <c r="M47" s="1757"/>
      <c r="N47" s="1757"/>
      <c r="O47" s="1757"/>
      <c r="P47" s="1757"/>
      <c r="Q47" s="1757"/>
    </row>
    <row r="48" spans="1:21">
      <c r="A48" s="43"/>
      <c r="B48" s="55"/>
      <c r="C48" s="55"/>
      <c r="D48" s="55"/>
      <c r="E48" s="55"/>
      <c r="F48" s="55"/>
      <c r="G48" s="55"/>
      <c r="H48" s="55"/>
      <c r="I48" s="55"/>
      <c r="J48" s="55"/>
      <c r="K48" s="55"/>
      <c r="L48" s="55"/>
      <c r="M48" s="55"/>
      <c r="N48" s="55"/>
      <c r="O48" s="55"/>
      <c r="P48" s="55"/>
      <c r="Q48" s="55"/>
    </row>
    <row r="49" spans="1:18" ht="14">
      <c r="A49" s="43"/>
      <c r="B49" s="56" t="s">
        <v>457</v>
      </c>
      <c r="C49" s="56"/>
      <c r="D49" s="43"/>
      <c r="E49" s="45"/>
      <c r="F49" s="45"/>
      <c r="G49" s="43"/>
      <c r="H49" s="47"/>
      <c r="I49" s="99"/>
      <c r="J49" s="99"/>
      <c r="K49" s="99"/>
      <c r="L49" s="99"/>
      <c r="M49" s="99"/>
      <c r="N49" s="99"/>
      <c r="O49" s="99"/>
      <c r="P49" s="99"/>
      <c r="Q49" s="43"/>
    </row>
    <row r="50" spans="1:18" ht="28">
      <c r="A50" s="43"/>
      <c r="B50" s="61"/>
      <c r="C50" s="61" t="s">
        <v>89</v>
      </c>
      <c r="D50" s="61" t="s">
        <v>11</v>
      </c>
      <c r="E50" s="61" t="s">
        <v>12</v>
      </c>
      <c r="F50" s="61" t="s">
        <v>13</v>
      </c>
      <c r="G50" s="61" t="s">
        <v>14</v>
      </c>
      <c r="H50" s="61" t="s">
        <v>15</v>
      </c>
      <c r="I50" s="62">
        <v>2019</v>
      </c>
      <c r="J50" s="62">
        <v>2021</v>
      </c>
      <c r="K50" s="62">
        <v>2022</v>
      </c>
      <c r="L50" s="62">
        <v>2023</v>
      </c>
      <c r="M50" s="62">
        <v>2024</v>
      </c>
      <c r="N50" s="825">
        <v>2025</v>
      </c>
      <c r="O50" s="825" t="s">
        <v>16</v>
      </c>
      <c r="P50" s="825" t="s">
        <v>1245</v>
      </c>
      <c r="Q50" s="63" t="s">
        <v>151</v>
      </c>
      <c r="R50" s="63" t="s">
        <v>95</v>
      </c>
    </row>
    <row r="51" spans="1:18" ht="40.5">
      <c r="A51" s="43"/>
      <c r="B51" s="160" t="s">
        <v>2220</v>
      </c>
      <c r="C51" s="112" t="s">
        <v>96</v>
      </c>
      <c r="D51" s="162" t="s">
        <v>458</v>
      </c>
      <c r="E51" s="246" t="s">
        <v>21</v>
      </c>
      <c r="F51" s="246" t="s">
        <v>24</v>
      </c>
      <c r="G51" s="112" t="s">
        <v>459</v>
      </c>
      <c r="H51" s="117" t="str">
        <f>IFERROR(VLOOKUP(D51,'ESG Database'!$D$15:$M$818,3,0),"")</f>
        <v>%</v>
      </c>
      <c r="I51" s="1441">
        <f>IFERROR(VLOOKUP(_xlfn.CONCAT(D51,E51,F51),'ESG Database'!$I$15:$S$818,2,0),"")</f>
        <v>0</v>
      </c>
      <c r="J51" s="1441">
        <f>IFERROR(VLOOKUP(_xlfn.CONCAT(D51,E51,F51),'ESG Database'!$I$15:$S$818,3,0),"")</f>
        <v>0</v>
      </c>
      <c r="K51" s="545">
        <f>IFERROR(VLOOKUP(_xlfn.CONCAT(D51,E51,F51),'ESG Database'!$I$15:$S$818,4,0),"")</f>
        <v>0.88380000000000003</v>
      </c>
      <c r="L51" s="1211">
        <f>IFERROR(VLOOKUP(_xlfn.CONCAT(D51,E51,F51),'ESG Database'!$I$15:$S$818,5,0),"")</f>
        <v>0.92</v>
      </c>
      <c r="M51" s="1211">
        <f>IFERROR(VLOOKUP(_xlfn.CONCAT(D51,E51,F51),'ESG Database'!$I$15:$S$818,6,0),"")</f>
        <v>0.96</v>
      </c>
      <c r="N51" s="1211">
        <f>IFERROR(VLOOKUP(_xlfn.CONCAT(D51,E51,F51),'ESG Database'!$I$15:$S$818,7,0),"")</f>
        <v>0.97</v>
      </c>
      <c r="O51" s="314" t="str">
        <f t="shared" ref="O51:O53" si="0">IFERROR(N51/I51-1,"-")</f>
        <v>-</v>
      </c>
      <c r="P51" s="557">
        <f t="shared" ref="P51" si="1">IFERROR(N51/M51-1,"-")</f>
        <v>1.0416666666666741E-2</v>
      </c>
      <c r="Q51" s="1315" t="str">
        <f>IFERROR(VLOOKUP(_xlfn.CONCAT(D51,E51,F51),'ESG Database'!$I$15:$S$818,11,0),"")</f>
        <v>-</v>
      </c>
      <c r="R51" s="282" t="str">
        <f>IFERROR(VLOOKUP(_xlfn.CONCAT(D51,E51,F51),'ESG Database'!$I$15:$S$818,12,0),"")</f>
        <v/>
      </c>
    </row>
    <row r="52" spans="1:18" ht="40.5">
      <c r="A52" s="43"/>
      <c r="B52" s="1750" t="s">
        <v>1213</v>
      </c>
      <c r="C52" s="1750" t="s">
        <v>96</v>
      </c>
      <c r="D52" s="179" t="s">
        <v>1194</v>
      </c>
      <c r="E52" s="315" t="s">
        <v>21</v>
      </c>
      <c r="F52" s="315" t="s">
        <v>24</v>
      </c>
      <c r="G52" s="178" t="s">
        <v>1196</v>
      </c>
      <c r="H52" s="1653" t="str">
        <f>IFERROR(VLOOKUP(D52,'ESG Database'!$D$15:$M$818,3,0),"")</f>
        <v>M€</v>
      </c>
      <c r="I52" s="1391" t="str">
        <f>IFERROR(VLOOKUP(_xlfn.CONCAT(D52,E52,F52),'ESG Database'!$I$15:$S$818,2,0),"")</f>
        <v>-</v>
      </c>
      <c r="J52" s="1391" t="str">
        <f>IFERROR(VLOOKUP(_xlfn.CONCAT(D52,E52,F52),'ESG Database'!$I$15:$S$818,3,0),"")</f>
        <v>-</v>
      </c>
      <c r="K52" s="1438">
        <f>IFERROR(VLOOKUP(_xlfn.CONCAT(D52,E52,F52),'ESG Database'!$I$15:$S$818,4,0),"")</f>
        <v>2.3140000000000001</v>
      </c>
      <c r="L52" s="1439">
        <f>IFERROR(VLOOKUP(_xlfn.CONCAT(D52,E52,F52),'ESG Database'!$I$15:$S$818,5,0),"")</f>
        <v>0</v>
      </c>
      <c r="M52" s="1439">
        <f>IFERROR(VLOOKUP(_xlfn.CONCAT(D52,E52,F52),'ESG Database'!$I$15:$S$818,6,0),"")</f>
        <v>0</v>
      </c>
      <c r="N52" s="1439">
        <f>IFERROR(VLOOKUP(_xlfn.CONCAT(D52,E52,F52),'ESG Database'!$I$15:$S$818,7,0),"")</f>
        <v>0</v>
      </c>
      <c r="O52" s="1654" t="str">
        <f t="shared" si="0"/>
        <v>-</v>
      </c>
      <c r="P52" s="298">
        <v>0</v>
      </c>
      <c r="Q52" s="1320" t="str">
        <f>IFERROR(VLOOKUP(_xlfn.CONCAT(D52,E52,F52),'ESG Database'!$I$15:$S$818,11,0),"")</f>
        <v>-</v>
      </c>
      <c r="R52" s="670" t="str">
        <f>IFERROR(VLOOKUP(_xlfn.CONCAT(D52,E52,F52),'ESG Database'!$I$15:$S$818,12,0),"")</f>
        <v/>
      </c>
    </row>
    <row r="53" spans="1:18" ht="54">
      <c r="A53" s="43"/>
      <c r="B53" s="1745"/>
      <c r="C53" s="1745"/>
      <c r="D53" s="182" t="s">
        <v>1195</v>
      </c>
      <c r="E53" s="462" t="s">
        <v>21</v>
      </c>
      <c r="F53" s="462" t="s">
        <v>24</v>
      </c>
      <c r="G53" s="181" t="s">
        <v>1197</v>
      </c>
      <c r="H53" s="743" t="str">
        <f>IFERROR(VLOOKUP(D53,'ESG Database'!$D$15:$M$818,3,0),"")</f>
        <v>#</v>
      </c>
      <c r="I53" s="1442" t="str">
        <f>IFERROR(VLOOKUP(_xlfn.CONCAT(D53,E53,F53),'ESG Database'!$I$15:$S$818,2,0),"")</f>
        <v>-</v>
      </c>
      <c r="J53" s="1442" t="str">
        <f>IFERROR(VLOOKUP(_xlfn.CONCAT(D53,E53,F53),'ESG Database'!$I$15:$S$818,3,0),"")</f>
        <v>-</v>
      </c>
      <c r="K53" s="1442" t="str">
        <f>IFERROR(VLOOKUP(_xlfn.CONCAT(D53,E53,F53),'ESG Database'!$I$15:$S$818,4,0),"")</f>
        <v>-</v>
      </c>
      <c r="L53" s="1443" t="str">
        <f>IFERROR(VLOOKUP(_xlfn.CONCAT(D53,E53,F53),'ESG Database'!$I$15:$S$818,5,0),"")</f>
        <v>-</v>
      </c>
      <c r="M53" s="1440">
        <f>IFERROR(VLOOKUP(_xlfn.CONCAT(D53,E53,F53),'ESG Database'!$I$15:$S$818,6,0),"")</f>
        <v>0</v>
      </c>
      <c r="N53" s="1440">
        <f>IFERROR(VLOOKUP(_xlfn.CONCAT(D53,E53,F53),'ESG Database'!$I$15:$S$818,7,0),"")</f>
        <v>0</v>
      </c>
      <c r="O53" s="1655" t="str">
        <f t="shared" si="0"/>
        <v>-</v>
      </c>
      <c r="P53" s="599">
        <v>0</v>
      </c>
      <c r="Q53" s="1319" t="str">
        <f>IFERROR(VLOOKUP(_xlfn.CONCAT(D53,E53,F53),'ESG Database'!$I$15:$S$818,11,0),"")</f>
        <v>-</v>
      </c>
      <c r="R53" s="669" t="str">
        <f>IFERROR(VLOOKUP(_xlfn.CONCAT(D53,E53,F53),'ESG Database'!$I$15:$S$818,12,0),"")</f>
        <v/>
      </c>
    </row>
    <row r="54" spans="1:18" ht="14" customHeight="1">
      <c r="A54" s="43"/>
      <c r="B54" s="1796" t="s">
        <v>53</v>
      </c>
      <c r="C54" s="1796"/>
      <c r="D54" s="1796"/>
      <c r="E54" s="1796"/>
      <c r="F54" s="1796"/>
      <c r="G54" s="1796"/>
      <c r="H54" s="1796"/>
      <c r="I54" s="1796"/>
      <c r="J54" s="1796"/>
      <c r="K54" s="1796"/>
      <c r="L54" s="1796"/>
      <c r="M54" s="1796"/>
      <c r="N54" s="1796"/>
      <c r="O54" s="1796"/>
      <c r="P54" s="1796"/>
      <c r="Q54" s="1796"/>
      <c r="R54" s="1796"/>
    </row>
    <row r="55" spans="1:18">
      <c r="A55" s="43"/>
      <c r="B55" s="43"/>
      <c r="C55" s="43"/>
      <c r="D55" s="43"/>
      <c r="E55" s="45"/>
      <c r="F55" s="45"/>
      <c r="G55" s="43"/>
      <c r="H55" s="47"/>
      <c r="I55" s="99"/>
      <c r="J55" s="99"/>
      <c r="K55" s="99"/>
      <c r="L55" s="99"/>
      <c r="M55" s="99"/>
      <c r="N55" s="99"/>
      <c r="O55" s="99"/>
      <c r="P55" s="99"/>
      <c r="Q55" s="43"/>
    </row>
    <row r="56" spans="1:18" ht="22.5">
      <c r="A56" s="43"/>
      <c r="B56" s="54" t="s">
        <v>460</v>
      </c>
      <c r="C56" s="54"/>
      <c r="D56" s="43"/>
      <c r="E56" s="45"/>
      <c r="F56" s="45"/>
      <c r="G56" s="43"/>
      <c r="H56" s="47"/>
      <c r="I56" s="99"/>
      <c r="J56" s="99"/>
      <c r="K56" s="99"/>
      <c r="L56" s="99"/>
      <c r="M56" s="99"/>
      <c r="N56" s="99"/>
      <c r="O56" s="99"/>
      <c r="P56" s="99"/>
      <c r="Q56" s="43"/>
    </row>
    <row r="57" spans="1:18">
      <c r="A57" s="43"/>
      <c r="B57" s="43"/>
      <c r="C57" s="43"/>
      <c r="D57" s="43"/>
      <c r="E57" s="45"/>
      <c r="F57" s="45"/>
      <c r="G57" s="43"/>
      <c r="H57" s="47"/>
      <c r="I57" s="99"/>
      <c r="J57" s="99"/>
      <c r="K57" s="99"/>
      <c r="L57" s="99"/>
      <c r="M57" s="99"/>
      <c r="N57" s="99"/>
      <c r="O57" s="99"/>
      <c r="P57" s="99"/>
      <c r="Q57" s="43"/>
    </row>
    <row r="58" spans="1:18" ht="20" customHeight="1">
      <c r="A58" s="43"/>
      <c r="B58" s="1741" t="s">
        <v>2055</v>
      </c>
      <c r="C58" s="1741"/>
      <c r="D58" s="1741"/>
      <c r="E58" s="1741"/>
      <c r="F58" s="1741"/>
      <c r="G58" s="1741"/>
      <c r="H58" s="1741"/>
      <c r="I58" s="1741"/>
      <c r="J58" s="1741"/>
      <c r="K58" s="1741"/>
      <c r="L58" s="1741"/>
      <c r="M58" s="1741"/>
      <c r="N58" s="1741"/>
      <c r="O58" s="1741"/>
      <c r="P58" s="1741"/>
      <c r="Q58" s="1741"/>
    </row>
    <row r="59" spans="1:18" ht="20" customHeight="1">
      <c r="A59" s="43"/>
      <c r="B59" s="1741"/>
      <c r="C59" s="1741"/>
      <c r="D59" s="1741"/>
      <c r="E59" s="1741"/>
      <c r="F59" s="1741"/>
      <c r="G59" s="1741"/>
      <c r="H59" s="1741"/>
      <c r="I59" s="1741"/>
      <c r="J59" s="1741"/>
      <c r="K59" s="1741"/>
      <c r="L59" s="1741"/>
      <c r="M59" s="1741"/>
      <c r="N59" s="1741"/>
      <c r="O59" s="1741"/>
      <c r="P59" s="1741"/>
      <c r="Q59" s="1741"/>
    </row>
    <row r="60" spans="1:18" ht="20" customHeight="1">
      <c r="A60" s="43"/>
      <c r="B60" s="1741"/>
      <c r="C60" s="1741"/>
      <c r="D60" s="1741"/>
      <c r="E60" s="1741"/>
      <c r="F60" s="1741"/>
      <c r="G60" s="1741"/>
      <c r="H60" s="1741"/>
      <c r="I60" s="1741"/>
      <c r="J60" s="1741"/>
      <c r="K60" s="1741"/>
      <c r="L60" s="1741"/>
      <c r="M60" s="1741"/>
      <c r="N60" s="1741"/>
      <c r="O60" s="1741"/>
      <c r="P60" s="1741"/>
      <c r="Q60" s="1741"/>
    </row>
    <row r="61" spans="1:18" ht="20" customHeight="1">
      <c r="A61" s="43"/>
      <c r="B61" s="1741"/>
      <c r="C61" s="1741"/>
      <c r="D61" s="1741"/>
      <c r="E61" s="1741"/>
      <c r="F61" s="1741"/>
      <c r="G61" s="1741"/>
      <c r="H61" s="1741"/>
      <c r="I61" s="1741"/>
      <c r="J61" s="1741"/>
      <c r="K61" s="1741"/>
      <c r="L61" s="1741"/>
      <c r="M61" s="1741"/>
      <c r="N61" s="1741"/>
      <c r="O61" s="1741"/>
      <c r="P61" s="1741"/>
      <c r="Q61" s="1741"/>
    </row>
    <row r="62" spans="1:18" ht="48" customHeight="1">
      <c r="A62" s="43"/>
      <c r="B62" s="1741"/>
      <c r="C62" s="1741"/>
      <c r="D62" s="1741"/>
      <c r="E62" s="1741"/>
      <c r="F62" s="1741"/>
      <c r="G62" s="1741"/>
      <c r="H62" s="1741"/>
      <c r="I62" s="1741"/>
      <c r="J62" s="1741"/>
      <c r="K62" s="1741"/>
      <c r="L62" s="1741"/>
      <c r="M62" s="1741"/>
      <c r="N62" s="1741"/>
      <c r="O62" s="1741"/>
      <c r="P62" s="1741"/>
      <c r="Q62" s="1741"/>
    </row>
    <row r="63" spans="1:18" ht="20" customHeight="1">
      <c r="A63" s="43"/>
      <c r="B63" s="1741"/>
      <c r="C63" s="1741"/>
      <c r="D63" s="1741"/>
      <c r="E63" s="1741"/>
      <c r="F63" s="1741"/>
      <c r="G63" s="1741"/>
      <c r="H63" s="1741"/>
      <c r="I63" s="1741"/>
      <c r="J63" s="1741"/>
      <c r="K63" s="1741"/>
      <c r="L63" s="1741"/>
      <c r="M63" s="1741"/>
      <c r="N63" s="1741"/>
      <c r="O63" s="1741"/>
      <c r="P63" s="1741"/>
      <c r="Q63" s="1741"/>
    </row>
    <row r="64" spans="1:18" ht="20" customHeight="1">
      <c r="A64" s="43"/>
      <c r="B64" s="1741"/>
      <c r="C64" s="1741"/>
      <c r="D64" s="1741"/>
      <c r="E64" s="1741"/>
      <c r="F64" s="1741"/>
      <c r="G64" s="1741"/>
      <c r="H64" s="1741"/>
      <c r="I64" s="1741"/>
      <c r="J64" s="1741"/>
      <c r="K64" s="1741"/>
      <c r="L64" s="1741"/>
      <c r="M64" s="1741"/>
      <c r="N64" s="1741"/>
      <c r="O64" s="1741"/>
      <c r="P64" s="1741"/>
      <c r="Q64" s="1741"/>
    </row>
    <row r="65" spans="1:18" ht="46" customHeight="1">
      <c r="A65" s="43"/>
      <c r="B65" s="1741"/>
      <c r="C65" s="1741"/>
      <c r="D65" s="1741"/>
      <c r="E65" s="1741"/>
      <c r="F65" s="1741"/>
      <c r="G65" s="1741"/>
      <c r="H65" s="1741"/>
      <c r="I65" s="1741"/>
      <c r="J65" s="1741"/>
      <c r="K65" s="1741"/>
      <c r="L65" s="1741"/>
      <c r="M65" s="1741"/>
      <c r="N65" s="1741"/>
      <c r="O65" s="1741"/>
      <c r="P65" s="1741"/>
      <c r="Q65" s="1741"/>
    </row>
    <row r="66" spans="1:18">
      <c r="A66" s="43"/>
      <c r="B66" s="43"/>
      <c r="C66" s="43"/>
      <c r="D66" s="43"/>
      <c r="E66" s="45"/>
      <c r="F66" s="45"/>
      <c r="G66" s="43"/>
      <c r="H66" s="47"/>
      <c r="I66" s="99"/>
      <c r="J66" s="99"/>
      <c r="K66" s="99"/>
      <c r="L66" s="99"/>
      <c r="M66" s="99"/>
      <c r="N66" s="99"/>
      <c r="O66" s="99"/>
      <c r="P66" s="99"/>
      <c r="Q66" s="43"/>
    </row>
    <row r="67" spans="1:18" ht="14">
      <c r="A67" s="43"/>
      <c r="B67" s="56" t="s">
        <v>461</v>
      </c>
      <c r="C67" s="56"/>
      <c r="D67" s="43"/>
      <c r="E67" s="45"/>
      <c r="F67" s="45"/>
      <c r="G67" s="43"/>
      <c r="H67" s="47"/>
      <c r="I67" s="99"/>
      <c r="J67" s="99"/>
      <c r="K67" s="99"/>
      <c r="L67" s="99"/>
      <c r="M67" s="99"/>
      <c r="N67" s="99"/>
      <c r="O67" s="99"/>
      <c r="P67" s="99"/>
      <c r="Q67" s="43"/>
    </row>
    <row r="68" spans="1:18" ht="28">
      <c r="A68" s="43"/>
      <c r="B68" s="61"/>
      <c r="C68" s="61"/>
      <c r="D68" s="61" t="s">
        <v>11</v>
      </c>
      <c r="E68" s="61" t="s">
        <v>12</v>
      </c>
      <c r="F68" s="61" t="s">
        <v>13</v>
      </c>
      <c r="G68" s="61" t="s">
        <v>14</v>
      </c>
      <c r="H68" s="61" t="s">
        <v>15</v>
      </c>
      <c r="I68" s="62">
        <v>2019</v>
      </c>
      <c r="J68" s="62">
        <v>2021</v>
      </c>
      <c r="K68" s="62">
        <v>2022</v>
      </c>
      <c r="L68" s="62">
        <v>2023</v>
      </c>
      <c r="M68" s="62">
        <v>2024</v>
      </c>
      <c r="N68" s="825">
        <v>2025</v>
      </c>
      <c r="O68" s="825" t="s">
        <v>16</v>
      </c>
      <c r="P68" s="825" t="s">
        <v>1245</v>
      </c>
      <c r="Q68" s="63" t="s">
        <v>151</v>
      </c>
      <c r="R68" s="63" t="s">
        <v>95</v>
      </c>
    </row>
    <row r="69" spans="1:18" ht="100" customHeight="1">
      <c r="A69" s="43"/>
      <c r="B69" s="619" t="s">
        <v>1214</v>
      </c>
      <c r="C69" s="316"/>
      <c r="D69" s="558" t="s">
        <v>947</v>
      </c>
      <c r="E69" s="559" t="s">
        <v>21</v>
      </c>
      <c r="F69" s="559" t="s">
        <v>24</v>
      </c>
      <c r="G69" s="945" t="s">
        <v>1028</v>
      </c>
      <c r="H69" s="560" t="str">
        <f>IFERROR(VLOOKUP(D69,'ESG Database'!$D$15:$M$818,3,0),"")</f>
        <v>%</v>
      </c>
      <c r="I69" s="1022"/>
      <c r="J69" s="1444"/>
      <c r="K69" s="1444"/>
      <c r="L69" s="1444"/>
      <c r="M69" s="1444">
        <f>IFERROR(VLOOKUP(_xlfn.CONCAT(D69,E69,F69),'ESG Database'!$I$15:$S$818,6,0),"")</f>
        <v>0.6</v>
      </c>
      <c r="N69" s="561">
        <f>IFERROR(VLOOKUP(_xlfn.CONCAT(D69,E69,F69),'ESG Database'!$I$15:$S$818,7,0),"")</f>
        <v>0.71799999999999997</v>
      </c>
      <c r="O69" s="1656" t="str">
        <f>IFERROR(N69/I69-1,"-")</f>
        <v>-</v>
      </c>
      <c r="P69" s="561">
        <f>IFERROR(N69/M69-1,"-")</f>
        <v>0.19666666666666677</v>
      </c>
      <c r="Q69" s="915" t="str">
        <f>IFERROR(VLOOKUP(_xlfn.CONCAT(D69,E69,F69),'ESG Database'!$I$15:$S$818,10,0),"")</f>
        <v>&gt;80%</v>
      </c>
      <c r="R69" s="1657" t="str">
        <f>IFERROR(VLOOKUP(_xlfn.CONCAT(D69,E69,F69),'ESG Database'!$I$15:$S$818,11,0),"")</f>
        <v>-</v>
      </c>
    </row>
    <row r="70" spans="1:18">
      <c r="A70" s="43"/>
      <c r="B70" s="479" t="s">
        <v>53</v>
      </c>
      <c r="C70" s="43"/>
      <c r="D70" s="43"/>
      <c r="E70" s="45"/>
      <c r="F70" s="45"/>
      <c r="G70" s="43"/>
      <c r="H70" s="47"/>
      <c r="I70" s="99"/>
      <c r="J70" s="99"/>
      <c r="K70" s="99"/>
      <c r="L70" s="99"/>
      <c r="M70" s="99"/>
      <c r="N70" s="99"/>
      <c r="O70" s="99"/>
      <c r="P70" s="99"/>
      <c r="Q70" s="43"/>
    </row>
    <row r="71" spans="1:18">
      <c r="A71" s="43"/>
      <c r="B71" s="43"/>
      <c r="C71" s="43"/>
      <c r="D71" s="43"/>
      <c r="E71" s="45"/>
      <c r="F71" s="45"/>
      <c r="G71" s="43"/>
      <c r="H71" s="47"/>
      <c r="I71" s="99"/>
      <c r="J71" s="99"/>
      <c r="K71" s="99"/>
      <c r="L71" s="99"/>
      <c r="M71" s="99"/>
      <c r="N71" s="99"/>
      <c r="O71" s="99"/>
      <c r="P71" s="99"/>
      <c r="Q71" s="43"/>
    </row>
    <row r="72" spans="1:18" ht="22.5">
      <c r="A72" s="43"/>
      <c r="B72" s="54" t="s">
        <v>462</v>
      </c>
      <c r="C72" s="54"/>
      <c r="D72" s="43"/>
      <c r="E72" s="45"/>
      <c r="F72" s="45"/>
      <c r="G72" s="43"/>
      <c r="H72" s="47"/>
      <c r="I72" s="99"/>
      <c r="J72" s="99"/>
      <c r="K72" s="99"/>
      <c r="L72" s="99"/>
      <c r="M72" s="99"/>
      <c r="N72" s="99"/>
      <c r="O72" s="99"/>
      <c r="P72" s="99"/>
      <c r="Q72" s="43"/>
    </row>
    <row r="73" spans="1:18">
      <c r="A73" s="43"/>
      <c r="B73" s="43"/>
      <c r="C73" s="43"/>
      <c r="D73" s="43"/>
      <c r="E73" s="45"/>
      <c r="F73" s="45"/>
      <c r="G73" s="43"/>
      <c r="H73" s="47"/>
      <c r="I73" s="99"/>
      <c r="J73" s="99"/>
      <c r="K73" s="99"/>
      <c r="L73" s="99"/>
      <c r="M73" s="99"/>
      <c r="N73" s="99"/>
      <c r="O73" s="99"/>
      <c r="P73" s="99"/>
      <c r="Q73" s="43"/>
    </row>
    <row r="74" spans="1:18" ht="14" customHeight="1">
      <c r="A74" s="43"/>
      <c r="B74" s="1757" t="s">
        <v>463</v>
      </c>
      <c r="C74" s="1757"/>
      <c r="D74" s="1757"/>
      <c r="E74" s="1757"/>
      <c r="F74" s="1757"/>
      <c r="G74" s="1757"/>
      <c r="H74" s="1757"/>
      <c r="I74" s="1757"/>
      <c r="J74" s="1757"/>
      <c r="K74" s="1757"/>
      <c r="L74" s="1757"/>
      <c r="M74" s="1757"/>
      <c r="N74" s="1757"/>
      <c r="O74" s="1757"/>
      <c r="P74" s="1757"/>
      <c r="Q74" s="1757"/>
    </row>
    <row r="75" spans="1:18">
      <c r="A75" s="43"/>
      <c r="B75" s="1757"/>
      <c r="C75" s="1757"/>
      <c r="D75" s="1757"/>
      <c r="E75" s="1757"/>
      <c r="F75" s="1757"/>
      <c r="G75" s="1757"/>
      <c r="H75" s="1757"/>
      <c r="I75" s="1757"/>
      <c r="J75" s="1757"/>
      <c r="K75" s="1757"/>
      <c r="L75" s="1757"/>
      <c r="M75" s="1757"/>
      <c r="N75" s="1757"/>
      <c r="O75" s="1757"/>
      <c r="P75" s="1757"/>
      <c r="Q75" s="1757"/>
    </row>
    <row r="76" spans="1:18">
      <c r="A76" s="43"/>
      <c r="B76" s="1757"/>
      <c r="C76" s="1757"/>
      <c r="D76" s="1757"/>
      <c r="E76" s="1757"/>
      <c r="F76" s="1757"/>
      <c r="G76" s="1757"/>
      <c r="H76" s="1757"/>
      <c r="I76" s="1757"/>
      <c r="J76" s="1757"/>
      <c r="K76" s="1757"/>
      <c r="L76" s="1757"/>
      <c r="M76" s="1757"/>
      <c r="N76" s="1757"/>
      <c r="O76" s="1757"/>
      <c r="P76" s="1757"/>
      <c r="Q76" s="1757"/>
    </row>
    <row r="77" spans="1:18">
      <c r="A77" s="43"/>
      <c r="B77" s="1757"/>
      <c r="C77" s="1757"/>
      <c r="D77" s="1757"/>
      <c r="E77" s="1757"/>
      <c r="F77" s="1757"/>
      <c r="G77" s="1757"/>
      <c r="H77" s="1757"/>
      <c r="I77" s="1757"/>
      <c r="J77" s="1757"/>
      <c r="K77" s="1757"/>
      <c r="L77" s="1757"/>
      <c r="M77" s="1757"/>
      <c r="N77" s="1757"/>
      <c r="O77" s="1757"/>
      <c r="P77" s="1757"/>
      <c r="Q77" s="1757"/>
    </row>
    <row r="78" spans="1:18">
      <c r="A78" s="43"/>
      <c r="B78" s="1757"/>
      <c r="C78" s="1757"/>
      <c r="D78" s="1757"/>
      <c r="E78" s="1757"/>
      <c r="F78" s="1757"/>
      <c r="G78" s="1757"/>
      <c r="H78" s="1757"/>
      <c r="I78" s="1757"/>
      <c r="J78" s="1757"/>
      <c r="K78" s="1757"/>
      <c r="L78" s="1757"/>
      <c r="M78" s="1757"/>
      <c r="N78" s="1757"/>
      <c r="O78" s="1757"/>
      <c r="P78" s="1757"/>
      <c r="Q78" s="1757"/>
    </row>
    <row r="79" spans="1:18">
      <c r="A79" s="43"/>
      <c r="B79" s="1757"/>
      <c r="C79" s="1757"/>
      <c r="D79" s="1757"/>
      <c r="E79" s="1757"/>
      <c r="F79" s="1757"/>
      <c r="G79" s="1757"/>
      <c r="H79" s="1757"/>
      <c r="I79" s="1757"/>
      <c r="J79" s="1757"/>
      <c r="K79" s="1757"/>
      <c r="L79" s="1757"/>
      <c r="M79" s="1757"/>
      <c r="N79" s="1757"/>
      <c r="O79" s="1757"/>
      <c r="P79" s="1757"/>
      <c r="Q79" s="1757"/>
    </row>
    <row r="80" spans="1:18">
      <c r="A80" s="43"/>
      <c r="B80" s="1757"/>
      <c r="C80" s="1757"/>
      <c r="D80" s="1757"/>
      <c r="E80" s="1757"/>
      <c r="F80" s="1757"/>
      <c r="G80" s="1757"/>
      <c r="H80" s="1757"/>
      <c r="I80" s="1757"/>
      <c r="J80" s="1757"/>
      <c r="K80" s="1757"/>
      <c r="L80" s="1757"/>
      <c r="M80" s="1757"/>
      <c r="N80" s="1757"/>
      <c r="O80" s="1757"/>
      <c r="P80" s="1757"/>
      <c r="Q80" s="1757"/>
    </row>
    <row r="81" spans="1:19">
      <c r="A81" s="43"/>
      <c r="B81" s="1757"/>
      <c r="C81" s="1757"/>
      <c r="D81" s="1757"/>
      <c r="E81" s="1757"/>
      <c r="F81" s="1757"/>
      <c r="G81" s="1757"/>
      <c r="H81" s="1757"/>
      <c r="I81" s="1757"/>
      <c r="J81" s="1757"/>
      <c r="K81" s="1757"/>
      <c r="L81" s="1757"/>
      <c r="M81" s="1757"/>
      <c r="N81" s="1757"/>
      <c r="O81" s="1757"/>
      <c r="P81" s="1757"/>
      <c r="Q81" s="1757"/>
    </row>
    <row r="82" spans="1:19">
      <c r="A82" s="43"/>
      <c r="B82" s="1757"/>
      <c r="C82" s="1757"/>
      <c r="D82" s="1757"/>
      <c r="E82" s="1757"/>
      <c r="F82" s="1757"/>
      <c r="G82" s="1757"/>
      <c r="H82" s="1757"/>
      <c r="I82" s="1757"/>
      <c r="J82" s="1757"/>
      <c r="K82" s="1757"/>
      <c r="L82" s="1757"/>
      <c r="M82" s="1757"/>
      <c r="N82" s="1757"/>
      <c r="O82" s="1757"/>
      <c r="P82" s="1757"/>
      <c r="Q82" s="1757"/>
    </row>
    <row r="83" spans="1:19">
      <c r="A83" s="43"/>
      <c r="B83" s="1757"/>
      <c r="C83" s="1757"/>
      <c r="D83" s="1757"/>
      <c r="E83" s="1757"/>
      <c r="F83" s="1757"/>
      <c r="G83" s="1757"/>
      <c r="H83" s="1757"/>
      <c r="I83" s="1757"/>
      <c r="J83" s="1757"/>
      <c r="K83" s="1757"/>
      <c r="L83" s="1757"/>
      <c r="M83" s="1757"/>
      <c r="N83" s="1757"/>
      <c r="O83" s="1757"/>
      <c r="P83" s="1757"/>
      <c r="Q83" s="1757"/>
    </row>
    <row r="84" spans="1:19">
      <c r="A84" s="43"/>
      <c r="B84" s="1757"/>
      <c r="C84" s="1757"/>
      <c r="D84" s="1757"/>
      <c r="E84" s="1757"/>
      <c r="F84" s="1757"/>
      <c r="G84" s="1757"/>
      <c r="H84" s="1757"/>
      <c r="I84" s="1757"/>
      <c r="J84" s="1757"/>
      <c r="K84" s="1757"/>
      <c r="L84" s="1757"/>
      <c r="M84" s="1757"/>
      <c r="N84" s="1757"/>
      <c r="O84" s="1757"/>
      <c r="P84" s="1757"/>
      <c r="Q84" s="1757"/>
    </row>
    <row r="85" spans="1:19">
      <c r="A85" s="43"/>
      <c r="B85" s="1757"/>
      <c r="C85" s="1757"/>
      <c r="D85" s="1757"/>
      <c r="E85" s="1757"/>
      <c r="F85" s="1757"/>
      <c r="G85" s="1757"/>
      <c r="H85" s="1757"/>
      <c r="I85" s="1757"/>
      <c r="J85" s="1757"/>
      <c r="K85" s="1757"/>
      <c r="L85" s="1757"/>
      <c r="M85" s="1757"/>
      <c r="N85" s="1757"/>
      <c r="O85" s="1757"/>
      <c r="P85" s="1757"/>
      <c r="Q85" s="1757"/>
    </row>
    <row r="86" spans="1:19" ht="14">
      <c r="A86" s="43"/>
      <c r="B86" s="56" t="s">
        <v>464</v>
      </c>
      <c r="C86" s="56"/>
      <c r="D86" s="43"/>
      <c r="E86" s="45"/>
      <c r="F86" s="45"/>
      <c r="G86" s="43"/>
      <c r="H86" s="47"/>
      <c r="I86" s="99"/>
      <c r="J86" s="99"/>
      <c r="K86" s="99"/>
      <c r="L86" s="99"/>
      <c r="M86" s="99"/>
      <c r="N86" s="99"/>
      <c r="O86" s="99"/>
      <c r="P86" s="99"/>
      <c r="Q86" s="43"/>
    </row>
    <row r="87" spans="1:19" ht="28">
      <c r="A87" s="43"/>
      <c r="B87" s="61"/>
      <c r="C87" s="61"/>
      <c r="D87" s="61" t="s">
        <v>11</v>
      </c>
      <c r="E87" s="61" t="s">
        <v>12</v>
      </c>
      <c r="F87" s="61" t="s">
        <v>13</v>
      </c>
      <c r="G87" s="61" t="s">
        <v>14</v>
      </c>
      <c r="H87" s="61" t="s">
        <v>15</v>
      </c>
      <c r="I87" s="62">
        <v>2019</v>
      </c>
      <c r="J87" s="62">
        <v>2021</v>
      </c>
      <c r="K87" s="62">
        <v>2022</v>
      </c>
      <c r="L87" s="62">
        <v>2023</v>
      </c>
      <c r="M87" s="62">
        <v>2024</v>
      </c>
      <c r="N87" s="825">
        <v>2025</v>
      </c>
      <c r="O87" s="825" t="s">
        <v>16</v>
      </c>
      <c r="P87" s="825" t="s">
        <v>1245</v>
      </c>
      <c r="Q87" s="63" t="s">
        <v>151</v>
      </c>
      <c r="R87" s="63" t="s">
        <v>95</v>
      </c>
    </row>
    <row r="88" spans="1:19" s="896" customFormat="1">
      <c r="A88" s="43"/>
      <c r="B88" s="55"/>
      <c r="C88" s="55"/>
      <c r="D88" s="1449" t="s">
        <v>465</v>
      </c>
      <c r="E88" s="954" t="s">
        <v>21</v>
      </c>
      <c r="F88" s="954" t="s">
        <v>24</v>
      </c>
      <c r="G88" s="955" t="s">
        <v>466</v>
      </c>
      <c r="H88" s="956" t="str">
        <f>IFERROR(VLOOKUP(D88,'ESG Database'!$D$15:$M$818,3,0),"")</f>
        <v>M€</v>
      </c>
      <c r="I88" s="1445">
        <f>IFERROR(VLOOKUP(_xlfn.CONCAT(D88,E88,F88),'ESG Database'!$I$15:$S$818,2,0),"")</f>
        <v>1354</v>
      </c>
      <c r="J88" s="1445">
        <f>IFERROR(VLOOKUP(_xlfn.CONCAT(D88,E88,F88),'ESG Database'!$I$15:$S$818,3,0),"")</f>
        <v>1680</v>
      </c>
      <c r="K88" s="1445">
        <f>IFERROR(VLOOKUP(_xlfn.CONCAT(D88,E88,F88),'ESG Database'!$I$15:$S$818,4,0),"")</f>
        <v>2264</v>
      </c>
      <c r="L88" s="1445">
        <f>IFERROR(VLOOKUP(_xlfn.CONCAT(D88,E88,F88),'ESG Database'!$I$15:$S$818,5,0),"")</f>
        <v>2304</v>
      </c>
      <c r="M88" s="1445">
        <f>IFERROR(VLOOKUP(_xlfn.CONCAT(D88,E88,F88),'ESG Database'!$I$15:$S$818,6,0),"")</f>
        <v>2369</v>
      </c>
      <c r="N88" s="957">
        <f>IFERROR(VLOOKUP(_xlfn.CONCAT(D88,E88,F88),'ESG Database'!$I$15:$S$818,7,0),"")</f>
        <v>2169</v>
      </c>
      <c r="O88" s="958">
        <f>IFERROR(N88/I88-1,"-")</f>
        <v>0.60192023633677993</v>
      </c>
      <c r="P88" s="958">
        <f>IFERROR(N88/M88-1,"-")</f>
        <v>-8.4423807513718918E-2</v>
      </c>
      <c r="Q88" s="1314" t="str">
        <f>IFERROR(VLOOKUP(_xlfn.CONCAT(D88,E88,F88),'ESG Database'!$I$15:$S$818,11,0),"")</f>
        <v>-</v>
      </c>
      <c r="R88" s="653" t="str">
        <f>IFERROR(VLOOKUP(_xlfn.CONCAT(D88,E88,F88),'ESG Database'!$I$15:$S$818,12,0),"")</f>
        <v/>
      </c>
      <c r="S88"/>
    </row>
    <row r="89" spans="1:19" s="896" customFormat="1">
      <c r="A89" s="43"/>
      <c r="B89" s="959"/>
      <c r="C89" s="959"/>
      <c r="D89" s="1450" t="s">
        <v>467</v>
      </c>
      <c r="E89" s="960" t="s">
        <v>21</v>
      </c>
      <c r="F89" s="960" t="s">
        <v>24</v>
      </c>
      <c r="G89" s="961" t="s">
        <v>468</v>
      </c>
      <c r="H89" s="962" t="str">
        <f>IFERROR(VLOOKUP(D89,'ESG Database'!$D$15:$M$818,3,0),"")</f>
        <v>M€</v>
      </c>
      <c r="I89" s="1446">
        <f>IFERROR(VLOOKUP(_xlfn.CONCAT(D89,E89,F89),'ESG Database'!$I$15:$S$818,2,0),"")</f>
        <v>502</v>
      </c>
      <c r="J89" s="1446">
        <f>IFERROR(VLOOKUP(_xlfn.CONCAT(D89,E89,F89),'ESG Database'!$I$15:$S$818,3,0),"")</f>
        <v>526</v>
      </c>
      <c r="K89" s="1446">
        <f>IFERROR(VLOOKUP(_xlfn.CONCAT(D89,E89,F89),'ESG Database'!$I$15:$S$818,4,0),"")</f>
        <v>710</v>
      </c>
      <c r="L89" s="1446">
        <f>IFERROR(VLOOKUP(_xlfn.CONCAT(D89,E89,F89),'ESG Database'!$I$15:$S$818,5,0),"")</f>
        <v>626</v>
      </c>
      <c r="M89" s="1447">
        <f>IFERROR(VLOOKUP(_xlfn.CONCAT(D89,E89,F89),'ESG Database'!$I$15:$S$818,6,0),"")</f>
        <v>681</v>
      </c>
      <c r="N89" s="963">
        <f>IFERROR(VLOOKUP(_xlfn.CONCAT(D89,E89,F89),'ESG Database'!$I$15:$S$818,7,0),"")</f>
        <v>534</v>
      </c>
      <c r="O89" s="964">
        <f>IFERROR(N89/I89-1,"-")</f>
        <v>6.3745019920318668E-2</v>
      </c>
      <c r="P89" s="964">
        <f>IFERROR(N89/M89-1,"-")</f>
        <v>-0.21585903083700442</v>
      </c>
      <c r="Q89" s="1316" t="str">
        <f>IFERROR(VLOOKUP(_xlfn.CONCAT(D89,E89,F89),'ESG Database'!$I$15:$S$818,11,0),"")</f>
        <v>-</v>
      </c>
      <c r="R89" s="654" t="str">
        <f>IFERROR(VLOOKUP(_xlfn.CONCAT(D89,E89,F89),'ESG Database'!$I$15:$S$818,12,0),"")</f>
        <v/>
      </c>
      <c r="S89"/>
    </row>
    <row r="90" spans="1:19">
      <c r="A90" s="43"/>
      <c r="B90" s="479" t="s">
        <v>53</v>
      </c>
      <c r="C90" s="55"/>
      <c r="D90" s="1451"/>
      <c r="E90" s="52"/>
      <c r="F90" s="52"/>
      <c r="G90" s="55"/>
      <c r="H90" s="55"/>
      <c r="I90" s="55"/>
      <c r="J90" s="55"/>
      <c r="K90" s="55"/>
      <c r="L90" s="55"/>
      <c r="M90" s="55"/>
      <c r="N90" s="55"/>
      <c r="O90" s="55"/>
      <c r="P90" s="55"/>
      <c r="Q90" s="55"/>
    </row>
    <row r="91" spans="1:19">
      <c r="A91" s="43"/>
      <c r="B91" s="55"/>
      <c r="C91" s="55"/>
      <c r="D91" s="1451"/>
      <c r="E91" s="52"/>
      <c r="F91" s="52"/>
      <c r="G91" s="55"/>
      <c r="H91" s="55"/>
      <c r="I91" s="55"/>
      <c r="J91" s="55"/>
      <c r="K91" s="55"/>
      <c r="L91" s="55"/>
      <c r="M91" s="55"/>
      <c r="N91" s="55"/>
      <c r="O91" s="55"/>
      <c r="P91" s="55"/>
      <c r="Q91" s="55"/>
    </row>
    <row r="92" spans="1:19">
      <c r="A92" s="43"/>
      <c r="B92" s="43"/>
      <c r="C92" s="43"/>
      <c r="D92" s="454"/>
      <c r="E92" s="45"/>
      <c r="F92" s="45"/>
      <c r="G92" s="43"/>
      <c r="H92" s="47"/>
      <c r="I92" s="99"/>
      <c r="J92" s="99"/>
      <c r="K92" s="99"/>
      <c r="L92" s="99"/>
      <c r="M92" s="99"/>
      <c r="N92" s="99"/>
      <c r="O92" s="99"/>
      <c r="P92" s="99"/>
      <c r="Q92" s="43"/>
    </row>
    <row r="93" spans="1:19" ht="22.5">
      <c r="A93" s="43"/>
      <c r="B93" s="54" t="s">
        <v>469</v>
      </c>
      <c r="C93" s="43"/>
      <c r="D93" s="454"/>
      <c r="E93" s="45"/>
      <c r="F93" s="45"/>
      <c r="G93" s="43"/>
      <c r="H93" s="47"/>
      <c r="I93" s="99"/>
      <c r="J93" s="99"/>
      <c r="K93" s="99"/>
      <c r="L93" s="99"/>
      <c r="M93" s="99"/>
      <c r="N93" s="99"/>
      <c r="O93" s="99"/>
      <c r="P93" s="99"/>
      <c r="Q93" s="43"/>
    </row>
    <row r="94" spans="1:19" ht="14">
      <c r="A94" s="43"/>
      <c r="B94" s="56"/>
      <c r="C94" s="56"/>
      <c r="D94" s="454"/>
      <c r="E94" s="45"/>
      <c r="F94" s="45"/>
      <c r="G94" s="43"/>
      <c r="H94" s="47"/>
      <c r="I94" s="99"/>
      <c r="J94" s="99"/>
      <c r="K94" s="99"/>
      <c r="L94" s="99"/>
      <c r="M94" s="99"/>
      <c r="N94" s="99"/>
      <c r="O94" s="99"/>
      <c r="P94" s="99"/>
      <c r="Q94" s="43"/>
    </row>
    <row r="95" spans="1:19" ht="28">
      <c r="A95" s="43"/>
      <c r="B95" s="61"/>
      <c r="C95" s="61"/>
      <c r="D95" s="61" t="s">
        <v>11</v>
      </c>
      <c r="E95" s="61" t="s">
        <v>12</v>
      </c>
      <c r="F95" s="61" t="s">
        <v>13</v>
      </c>
      <c r="G95" s="61" t="s">
        <v>14</v>
      </c>
      <c r="H95" s="61" t="s">
        <v>15</v>
      </c>
      <c r="I95" s="62">
        <v>2019</v>
      </c>
      <c r="J95" s="62">
        <v>2021</v>
      </c>
      <c r="K95" s="62">
        <v>2022</v>
      </c>
      <c r="L95" s="62">
        <v>2023</v>
      </c>
      <c r="M95" s="62">
        <v>2024</v>
      </c>
      <c r="N95" s="825">
        <v>2025</v>
      </c>
      <c r="O95" s="825" t="s">
        <v>16</v>
      </c>
      <c r="P95" s="825" t="s">
        <v>1245</v>
      </c>
      <c r="Q95" s="63" t="s">
        <v>151</v>
      </c>
      <c r="R95" s="63" t="s">
        <v>95</v>
      </c>
    </row>
    <row r="96" spans="1:19" ht="14">
      <c r="A96" s="43"/>
      <c r="B96" s="316"/>
      <c r="C96" s="316"/>
      <c r="D96" s="1452"/>
      <c r="E96" s="575" t="s">
        <v>21</v>
      </c>
      <c r="F96" s="575" t="s">
        <v>24</v>
      </c>
      <c r="G96" s="574" t="s">
        <v>470</v>
      </c>
      <c r="H96" s="576" t="str">
        <f>IFERROR(VLOOKUP(D96,'ESG Database'!$D$15:$M$818,3,0),"")</f>
        <v/>
      </c>
      <c r="I96" s="1448" t="s">
        <v>471</v>
      </c>
      <c r="J96" s="1448" t="s">
        <v>471</v>
      </c>
      <c r="K96" s="1448" t="s">
        <v>471</v>
      </c>
      <c r="L96" s="1448" t="s">
        <v>471</v>
      </c>
      <c r="M96" s="1448" t="s">
        <v>471</v>
      </c>
      <c r="N96" s="1448" t="s">
        <v>471</v>
      </c>
      <c r="O96" s="577"/>
      <c r="P96" s="577"/>
      <c r="Q96" s="888" t="str">
        <f>IFERROR(VLOOKUP(_xlfn.CONCAT(D96,E96,F96),'ESG Database'!$I$15:$S$818,11,0),"")</f>
        <v/>
      </c>
      <c r="R96" s="888" t="str">
        <f>IFERROR(VLOOKUP(_xlfn.CONCAT(D96,E96,F96),'ESG Database'!$I$15:$S$818,12,0),"")</f>
        <v/>
      </c>
    </row>
    <row r="97" spans="1:17">
      <c r="A97" s="43"/>
      <c r="B97" s="479" t="s">
        <v>53</v>
      </c>
      <c r="C97" s="43"/>
      <c r="D97" s="43"/>
      <c r="E97" s="45"/>
      <c r="F97" s="45"/>
      <c r="G97" s="43"/>
      <c r="H97" s="47"/>
      <c r="I97" s="99"/>
      <c r="J97" s="99"/>
      <c r="K97" s="99"/>
      <c r="L97" s="99"/>
      <c r="M97" s="99"/>
      <c r="N97" s="99"/>
      <c r="O97" s="99"/>
      <c r="P97" s="99"/>
      <c r="Q97" s="43"/>
    </row>
    <row r="98" spans="1:17">
      <c r="A98" s="43"/>
      <c r="B98" s="43"/>
      <c r="C98" s="43"/>
      <c r="D98" s="43"/>
      <c r="E98" s="45"/>
      <c r="F98" s="45"/>
      <c r="G98" s="43"/>
      <c r="H98" s="47"/>
      <c r="I98" s="99"/>
      <c r="J98" s="99"/>
      <c r="K98" s="99"/>
      <c r="L98" s="99"/>
      <c r="M98" s="99"/>
      <c r="N98" s="99"/>
      <c r="O98" s="99"/>
      <c r="P98" s="99"/>
      <c r="Q98" s="43"/>
    </row>
    <row r="99" spans="1:17" ht="22.5">
      <c r="A99" s="43"/>
      <c r="B99" s="54" t="s">
        <v>146</v>
      </c>
      <c r="C99" s="54"/>
      <c r="D99" s="43"/>
      <c r="E99" s="45"/>
      <c r="F99" s="45"/>
      <c r="G99" s="43"/>
      <c r="H99" s="47"/>
      <c r="I99" s="99"/>
      <c r="J99" s="99"/>
      <c r="K99" s="99"/>
      <c r="L99" s="99"/>
      <c r="M99" s="99"/>
      <c r="N99" s="99"/>
      <c r="O99" s="99"/>
      <c r="P99" s="99"/>
      <c r="Q99" s="43"/>
    </row>
    <row r="100" spans="1:17">
      <c r="A100" s="43"/>
      <c r="B100" s="43"/>
      <c r="C100" s="43"/>
      <c r="D100" s="43"/>
      <c r="E100" s="45"/>
      <c r="F100" s="45"/>
      <c r="G100" s="43"/>
      <c r="H100" s="47"/>
      <c r="I100" s="99"/>
      <c r="J100" s="99"/>
      <c r="K100" s="99"/>
      <c r="L100" s="99"/>
      <c r="M100" s="99"/>
      <c r="N100" s="99"/>
      <c r="O100" s="99"/>
      <c r="P100" s="99"/>
      <c r="Q100" s="43"/>
    </row>
    <row r="101" spans="1:17" ht="58.5" customHeight="1">
      <c r="A101" s="43"/>
      <c r="B101" s="43"/>
      <c r="C101" s="87"/>
      <c r="D101" s="88"/>
      <c r="E101" s="89"/>
      <c r="F101" s="89"/>
      <c r="G101" s="91" t="s">
        <v>56</v>
      </c>
      <c r="H101" s="45"/>
      <c r="I101" s="48"/>
      <c r="J101" s="88"/>
      <c r="K101" s="93" t="s">
        <v>58</v>
      </c>
      <c r="L101" s="93"/>
      <c r="M101" s="48"/>
      <c r="N101" s="48"/>
      <c r="O101" s="48"/>
      <c r="P101" s="48"/>
      <c r="Q101" s="43"/>
    </row>
    <row r="102" spans="1:17" ht="11" customHeight="1">
      <c r="A102" s="43"/>
      <c r="B102" s="43"/>
      <c r="C102" s="43"/>
      <c r="D102" s="43"/>
      <c r="E102" s="45"/>
      <c r="F102" s="45"/>
      <c r="G102" s="43"/>
      <c r="H102" s="45"/>
      <c r="I102" s="48"/>
      <c r="J102" s="48"/>
      <c r="K102" s="94"/>
      <c r="L102" s="94"/>
      <c r="M102" s="48"/>
      <c r="N102" s="48"/>
      <c r="O102" s="48"/>
      <c r="P102" s="48"/>
      <c r="Q102" s="43"/>
    </row>
    <row r="103" spans="1:17" ht="58.5" customHeight="1">
      <c r="A103" s="43"/>
      <c r="B103" s="43"/>
      <c r="C103" s="87"/>
      <c r="D103" s="88"/>
      <c r="E103" s="89"/>
      <c r="F103" s="89"/>
      <c r="G103" s="91" t="s">
        <v>60</v>
      </c>
      <c r="H103" s="45"/>
      <c r="I103" s="48"/>
      <c r="J103" s="88"/>
      <c r="K103" s="93" t="s">
        <v>65</v>
      </c>
      <c r="L103" s="93"/>
      <c r="M103" s="48"/>
      <c r="N103" s="48"/>
      <c r="O103" s="48"/>
      <c r="P103" s="48"/>
      <c r="Q103" s="43"/>
    </row>
    <row r="104" spans="1:17" ht="12" customHeight="1">
      <c r="A104" s="43"/>
      <c r="B104" s="43"/>
      <c r="C104" s="43"/>
      <c r="D104" s="43"/>
      <c r="E104" s="45"/>
      <c r="F104" s="45"/>
      <c r="G104" s="43"/>
      <c r="H104" s="45"/>
      <c r="I104" s="48"/>
      <c r="J104" s="48"/>
      <c r="K104" s="94"/>
      <c r="L104" s="94"/>
      <c r="M104" s="48"/>
      <c r="N104" s="48"/>
      <c r="O104" s="48"/>
      <c r="P104" s="48"/>
      <c r="Q104" s="43"/>
    </row>
    <row r="105" spans="1:17" ht="58" customHeight="1">
      <c r="A105" s="43"/>
      <c r="B105" s="43"/>
      <c r="C105" s="43"/>
      <c r="D105" s="92"/>
      <c r="E105" s="89"/>
      <c r="F105" s="89"/>
      <c r="G105" s="91" t="s">
        <v>66</v>
      </c>
      <c r="H105" s="45"/>
      <c r="I105" s="99"/>
      <c r="J105" s="99"/>
      <c r="K105" s="99"/>
      <c r="L105" s="99"/>
      <c r="M105" s="99"/>
      <c r="N105" s="99"/>
      <c r="O105" s="99"/>
      <c r="P105" s="99"/>
      <c r="Q105" s="43"/>
    </row>
    <row r="106" spans="1:17" hidden="1">
      <c r="A106" s="43"/>
      <c r="B106" s="43"/>
      <c r="C106" s="43"/>
      <c r="D106" s="43"/>
      <c r="E106" s="45"/>
      <c r="F106" s="45"/>
      <c r="G106" s="43"/>
      <c r="H106" s="47"/>
      <c r="I106" s="99"/>
      <c r="J106" s="99"/>
      <c r="K106" s="99"/>
      <c r="L106" s="99"/>
      <c r="M106" s="99"/>
      <c r="N106" s="99"/>
      <c r="O106" s="99"/>
      <c r="P106" s="99"/>
      <c r="Q106" s="43"/>
    </row>
    <row r="107" spans="1:17" hidden="1">
      <c r="A107" s="43"/>
      <c r="B107" s="43"/>
      <c r="C107" s="43"/>
      <c r="D107" s="43"/>
      <c r="E107" s="45"/>
      <c r="F107" s="45"/>
      <c r="G107" s="43"/>
      <c r="H107" s="47"/>
      <c r="I107" s="99"/>
      <c r="J107" s="99"/>
      <c r="K107" s="99"/>
      <c r="L107" s="99"/>
      <c r="M107" s="99"/>
      <c r="N107" s="99"/>
      <c r="O107" s="99"/>
      <c r="P107" s="99"/>
      <c r="Q107" s="43"/>
    </row>
  </sheetData>
  <sheetProtection algorithmName="SHA-512" hashValue="8UTSLvFYpK96+/DXPOJ9RRuyOwXOpuKWcyqSAtkGBUYyfFke56lRHmtCmOVxUQQkgo+/rYuCH8k1sJJKWD0iwQ==" saltValue="zOy0UAFzvfzKsTWSd3sG6g==" spinCount="100000" sheet="1" objects="1" scenarios="1" sort="0" autoFilter="0"/>
  <mergeCells count="9">
    <mergeCell ref="B13:Q20"/>
    <mergeCell ref="B24:Q30"/>
    <mergeCell ref="B42:Q47"/>
    <mergeCell ref="B35:B36"/>
    <mergeCell ref="B74:Q85"/>
    <mergeCell ref="B52:B53"/>
    <mergeCell ref="B58:Q65"/>
    <mergeCell ref="C52:C53"/>
    <mergeCell ref="B54:R54"/>
  </mergeCells>
  <hyperlinks>
    <hyperlink ref="G101" r:id="rId1" xr:uid="{EB5DFAF1-8FFD-3745-A910-E4C7A0ABE728}"/>
    <hyperlink ref="K101" r:id="rId2" xr:uid="{D66910A4-AFF6-F143-958C-5F4E97C8E469}"/>
    <hyperlink ref="G103" r:id="rId3" xr:uid="{F9EA4573-D869-E249-97D8-10781653D7B8}"/>
    <hyperlink ref="K103" r:id="rId4" xr:uid="{0949DC32-3C27-4741-AF18-6665285BD968}"/>
    <hyperlink ref="G105" r:id="rId5" xr:uid="{51F2261A-27A5-AA4C-87A9-0E346A462944}"/>
  </hyperlinks>
  <pageMargins left="0.7" right="0.7" top="0.75" bottom="0.75" header="0.3" footer="0.3"/>
  <pageSetup paperSize="9" scale="35" orientation="landscape" r:id="rId6"/>
  <rowBreaks count="1" manualBreakCount="1">
    <brk id="71" max="16383" man="1"/>
  </rowBreaks>
  <ignoredErrors>
    <ignoredError sqref="O32 O50 O68 O87 O95" numberStoredAsText="1"/>
  </ignoredErrors>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1731A-FA15-44A8-B2DB-94F08DF821E5}">
  <sheetPr>
    <pageSetUpPr fitToPage="1"/>
  </sheetPr>
  <dimension ref="A1:AE75"/>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3" width="14.5" customWidth="1"/>
    <col min="4" max="4" width="12.33203125" style="31" customWidth="1"/>
    <col min="5" max="5" width="12" style="31" hidden="1" customWidth="1"/>
    <col min="6" max="6" width="10.33203125" style="31" hidden="1" customWidth="1"/>
    <col min="7" max="7" width="34.5" customWidth="1"/>
    <col min="8" max="8" width="12.33203125" style="12" customWidth="1"/>
    <col min="9" max="16" width="14.5" style="6" customWidth="1"/>
    <col min="17" max="18" width="14.5" customWidth="1"/>
    <col min="19" max="19" width="3.33203125" hidden="1" customWidth="1"/>
    <col min="20" max="23" width="9" hidden="1" customWidth="1"/>
    <col min="24" max="24" width="12" hidden="1" customWidth="1"/>
    <col min="25" max="29" width="9" hidden="1" customWidth="1"/>
    <col min="30" max="16384" width="10.6640625" hidden="1"/>
  </cols>
  <sheetData>
    <row r="1" spans="1:31">
      <c r="A1" s="37"/>
      <c r="B1" s="37"/>
      <c r="C1" s="37"/>
      <c r="D1" s="317"/>
      <c r="E1" s="317"/>
      <c r="F1" s="317"/>
      <c r="G1" s="37"/>
      <c r="H1" s="39"/>
      <c r="I1" s="98"/>
      <c r="J1" s="98"/>
      <c r="K1" s="98"/>
      <c r="L1" s="98"/>
      <c r="M1" s="98"/>
      <c r="N1" s="98"/>
      <c r="O1" s="98"/>
      <c r="P1" s="98"/>
      <c r="Q1" s="37"/>
      <c r="R1" s="1"/>
      <c r="S1" s="1"/>
      <c r="T1" s="1"/>
      <c r="U1" s="1"/>
      <c r="V1" s="1"/>
      <c r="W1" s="1"/>
      <c r="X1" s="1"/>
      <c r="Y1" s="1"/>
      <c r="Z1" s="1"/>
      <c r="AA1" s="1"/>
      <c r="AB1" s="1"/>
      <c r="AC1" s="1"/>
      <c r="AD1" s="1"/>
      <c r="AE1" s="1"/>
    </row>
    <row r="2" spans="1:31">
      <c r="A2" s="37"/>
      <c r="B2" s="37"/>
      <c r="C2" s="37"/>
      <c r="D2" s="317"/>
      <c r="E2" s="317"/>
      <c r="F2" s="317"/>
      <c r="G2" s="37"/>
      <c r="H2" s="39"/>
      <c r="I2" s="98"/>
      <c r="J2" s="98"/>
      <c r="K2" s="98"/>
      <c r="L2" s="98"/>
      <c r="M2" s="98"/>
      <c r="N2" s="98"/>
      <c r="O2" s="98"/>
      <c r="P2" s="98"/>
      <c r="Q2" s="37"/>
      <c r="R2" s="1"/>
      <c r="S2" s="1"/>
      <c r="T2" s="1"/>
      <c r="U2" s="1"/>
      <c r="V2" s="1"/>
      <c r="W2" s="1"/>
      <c r="X2" s="1"/>
      <c r="Y2" s="1"/>
      <c r="Z2" s="1"/>
      <c r="AA2" s="1"/>
      <c r="AB2" s="1"/>
      <c r="AC2" s="1"/>
      <c r="AD2" s="1"/>
      <c r="AE2" s="1"/>
    </row>
    <row r="3" spans="1:31">
      <c r="A3" s="37"/>
      <c r="B3" s="37"/>
      <c r="C3" s="37"/>
      <c r="D3" s="317"/>
      <c r="E3" s="317"/>
      <c r="F3" s="317"/>
      <c r="G3" s="37"/>
      <c r="H3" s="39"/>
      <c r="I3" s="98"/>
      <c r="J3" s="98"/>
      <c r="K3" s="98"/>
      <c r="L3" s="98"/>
      <c r="M3" s="98"/>
      <c r="N3" s="98"/>
      <c r="O3" s="98"/>
      <c r="P3" s="98"/>
      <c r="Q3" s="37"/>
      <c r="R3" s="1"/>
      <c r="S3" s="1"/>
      <c r="T3" s="1"/>
      <c r="U3" s="1"/>
      <c r="V3" s="1"/>
      <c r="W3" s="1"/>
      <c r="X3" s="1"/>
      <c r="Y3" s="1"/>
      <c r="Z3" s="1"/>
      <c r="AA3" s="1"/>
      <c r="AB3" s="1"/>
      <c r="AC3" s="1"/>
      <c r="AD3" s="1"/>
      <c r="AE3" s="1"/>
    </row>
    <row r="4" spans="1:31">
      <c r="A4" s="37"/>
      <c r="B4" s="37"/>
      <c r="C4" s="37"/>
      <c r="D4" s="317"/>
      <c r="E4" s="317"/>
      <c r="F4" s="317"/>
      <c r="G4" s="37"/>
      <c r="H4" s="39"/>
      <c r="I4" s="98"/>
      <c r="J4" s="98"/>
      <c r="K4" s="98"/>
      <c r="L4" s="98"/>
      <c r="M4" s="98"/>
      <c r="N4" s="98"/>
      <c r="O4" s="98"/>
      <c r="P4" s="98"/>
      <c r="Q4" s="37"/>
      <c r="R4" s="1"/>
      <c r="S4" s="1"/>
      <c r="T4" s="1"/>
      <c r="U4" s="1"/>
      <c r="V4" s="1"/>
      <c r="W4" s="1"/>
      <c r="X4" s="1"/>
      <c r="Y4" s="1"/>
      <c r="Z4" s="1"/>
      <c r="AA4" s="1"/>
      <c r="AB4" s="1"/>
      <c r="AC4" s="1"/>
      <c r="AD4" s="1"/>
      <c r="AE4" s="1"/>
    </row>
    <row r="5" spans="1:31">
      <c r="A5" s="37"/>
      <c r="B5" s="37"/>
      <c r="C5" s="37"/>
      <c r="D5" s="317"/>
      <c r="E5" s="317"/>
      <c r="F5" s="317"/>
      <c r="G5" s="37"/>
      <c r="H5" s="39"/>
      <c r="I5" s="98"/>
      <c r="J5" s="98"/>
      <c r="K5" s="98"/>
      <c r="L5" s="98"/>
      <c r="M5" s="98"/>
      <c r="N5" s="98"/>
      <c r="O5" s="98"/>
      <c r="P5" s="98"/>
      <c r="Q5" s="37"/>
      <c r="R5" s="1"/>
      <c r="S5" s="1"/>
      <c r="T5" s="1"/>
      <c r="U5" s="1"/>
      <c r="V5" s="1"/>
      <c r="W5" s="1"/>
      <c r="X5" s="1"/>
      <c r="Y5" s="1"/>
      <c r="Z5" s="1"/>
      <c r="AA5" s="1"/>
      <c r="AB5" s="1"/>
      <c r="AC5" s="1"/>
      <c r="AD5" s="1"/>
      <c r="AE5" s="1"/>
    </row>
    <row r="6" spans="1:31">
      <c r="A6" s="37"/>
      <c r="B6" s="37"/>
      <c r="C6" s="37"/>
      <c r="D6" s="317"/>
      <c r="E6" s="317"/>
      <c r="F6" s="317"/>
      <c r="G6" s="37"/>
      <c r="H6" s="39"/>
      <c r="I6" s="98"/>
      <c r="J6" s="98"/>
      <c r="K6" s="98"/>
      <c r="L6" s="98"/>
      <c r="M6" s="98"/>
      <c r="N6" s="98"/>
      <c r="O6" s="98"/>
      <c r="P6" s="98"/>
      <c r="Q6" s="37"/>
      <c r="R6" s="1"/>
      <c r="S6" s="1"/>
      <c r="T6" s="1"/>
      <c r="U6" s="1"/>
      <c r="V6" s="1"/>
      <c r="W6" s="1"/>
      <c r="X6" s="1"/>
      <c r="Y6" s="1"/>
      <c r="Z6" s="1"/>
      <c r="AA6" s="1"/>
      <c r="AB6" s="1"/>
      <c r="AC6" s="1"/>
      <c r="AD6" s="1"/>
      <c r="AE6" s="1"/>
    </row>
    <row r="7" spans="1:31">
      <c r="A7" s="37"/>
      <c r="B7" s="37"/>
      <c r="C7" s="37"/>
      <c r="D7" s="317"/>
      <c r="E7" s="317"/>
      <c r="F7" s="317"/>
      <c r="G7" s="37"/>
      <c r="H7" s="39"/>
      <c r="I7" s="98"/>
      <c r="J7" s="98"/>
      <c r="K7" s="98"/>
      <c r="L7" s="98"/>
      <c r="M7" s="98"/>
      <c r="N7" s="98"/>
      <c r="O7" s="98"/>
      <c r="P7" s="98"/>
      <c r="Q7" s="37"/>
      <c r="R7" s="1"/>
      <c r="S7" s="1"/>
      <c r="T7" s="1"/>
      <c r="U7" s="1"/>
      <c r="V7" s="1"/>
      <c r="W7" s="1"/>
      <c r="X7" s="1"/>
      <c r="Y7" s="1"/>
      <c r="Z7" s="1"/>
      <c r="AA7" s="1"/>
      <c r="AB7" s="1"/>
      <c r="AC7" s="1"/>
      <c r="AD7" s="1"/>
      <c r="AE7" s="1"/>
    </row>
    <row r="8" spans="1:31">
      <c r="A8" s="37"/>
      <c r="B8" s="37"/>
      <c r="C8" s="37"/>
      <c r="D8" s="317"/>
      <c r="E8" s="317"/>
      <c r="F8" s="317"/>
      <c r="G8" s="37"/>
      <c r="H8" s="39"/>
      <c r="I8" s="98"/>
      <c r="J8" s="98"/>
      <c r="K8" s="98"/>
      <c r="L8" s="98"/>
      <c r="M8" s="98"/>
      <c r="N8" s="98"/>
      <c r="O8" s="98"/>
      <c r="P8" s="98"/>
      <c r="Q8" s="37"/>
      <c r="R8" s="1"/>
      <c r="S8" s="1"/>
      <c r="T8" s="1"/>
      <c r="U8" s="1"/>
      <c r="V8" s="1"/>
      <c r="W8" s="1"/>
      <c r="X8" s="1"/>
      <c r="Y8" s="1"/>
      <c r="Z8" s="1"/>
      <c r="AA8" s="1"/>
      <c r="AB8" s="1"/>
      <c r="AC8" s="1"/>
      <c r="AD8" s="1"/>
      <c r="AE8" s="1"/>
    </row>
    <row r="9" spans="1:31">
      <c r="A9" s="43"/>
      <c r="B9" s="43"/>
      <c r="C9" s="43"/>
      <c r="D9" s="318"/>
      <c r="E9" s="318"/>
      <c r="F9" s="318"/>
      <c r="G9" s="43"/>
      <c r="H9" s="45"/>
      <c r="I9" s="99"/>
      <c r="J9" s="99"/>
      <c r="K9" s="99"/>
      <c r="L9" s="99"/>
      <c r="M9" s="99"/>
      <c r="N9" s="99"/>
      <c r="O9" s="99"/>
      <c r="P9" s="99"/>
      <c r="Q9" s="43"/>
    </row>
    <row r="10" spans="1:31">
      <c r="A10" s="43"/>
      <c r="B10" s="43"/>
      <c r="C10" s="43"/>
      <c r="D10" s="318"/>
      <c r="E10" s="318"/>
      <c r="F10" s="318"/>
      <c r="G10" s="43"/>
      <c r="H10" s="45"/>
      <c r="I10" s="99"/>
      <c r="J10" s="99"/>
      <c r="K10" s="99"/>
      <c r="L10" s="99"/>
      <c r="M10" s="99"/>
      <c r="N10" s="99"/>
      <c r="O10" s="99"/>
      <c r="P10" s="99"/>
      <c r="Q10" s="43"/>
    </row>
    <row r="11" spans="1:31" ht="31">
      <c r="A11" s="43"/>
      <c r="B11" s="49" t="s">
        <v>472</v>
      </c>
      <c r="C11" s="49"/>
      <c r="D11" s="318"/>
      <c r="E11" s="318"/>
      <c r="F11" s="318"/>
      <c r="G11" s="43"/>
      <c r="H11" s="45"/>
      <c r="I11" s="99"/>
      <c r="J11" s="99"/>
      <c r="K11" s="99"/>
      <c r="L11" s="99"/>
      <c r="M11" s="99"/>
      <c r="N11" s="99"/>
      <c r="O11" s="99"/>
      <c r="P11" s="99"/>
      <c r="Q11" s="43"/>
    </row>
    <row r="12" spans="1:31">
      <c r="A12" s="43"/>
      <c r="B12" s="43"/>
      <c r="C12" s="43"/>
      <c r="D12" s="318"/>
      <c r="E12" s="318"/>
      <c r="F12" s="318"/>
      <c r="G12" s="43"/>
      <c r="H12" s="45"/>
      <c r="I12" s="99"/>
      <c r="J12" s="99"/>
      <c r="K12" s="99"/>
      <c r="L12" s="99"/>
      <c r="M12" s="99"/>
      <c r="N12" s="99"/>
      <c r="O12" s="99"/>
      <c r="P12" s="99"/>
      <c r="Q12" s="43"/>
    </row>
    <row r="13" spans="1:31" ht="15" customHeight="1">
      <c r="A13" s="43"/>
      <c r="B13" s="1762" t="s">
        <v>473</v>
      </c>
      <c r="C13" s="1762"/>
      <c r="D13" s="1762"/>
      <c r="E13" s="1762"/>
      <c r="F13" s="1762"/>
      <c r="G13" s="1762"/>
      <c r="H13" s="1762"/>
      <c r="I13" s="1762"/>
      <c r="J13" s="1762"/>
      <c r="K13" s="1762"/>
      <c r="L13" s="1762"/>
      <c r="M13" s="1762"/>
      <c r="N13" s="1762"/>
      <c r="O13" s="1762"/>
      <c r="P13" s="1762"/>
      <c r="Q13" s="1762"/>
    </row>
    <row r="14" spans="1:31" ht="14" customHeight="1">
      <c r="A14" s="43"/>
      <c r="B14" s="1762"/>
      <c r="C14" s="1762"/>
      <c r="D14" s="1762"/>
      <c r="E14" s="1762"/>
      <c r="F14" s="1762"/>
      <c r="G14" s="1762"/>
      <c r="H14" s="1762"/>
      <c r="I14" s="1762"/>
      <c r="J14" s="1762"/>
      <c r="K14" s="1762"/>
      <c r="L14" s="1762"/>
      <c r="M14" s="1762"/>
      <c r="N14" s="1762"/>
      <c r="O14" s="1762"/>
      <c r="P14" s="1762"/>
      <c r="Q14" s="1762"/>
    </row>
    <row r="15" spans="1:31" ht="14" customHeight="1">
      <c r="A15" s="43"/>
      <c r="B15" s="1762"/>
      <c r="C15" s="1762"/>
      <c r="D15" s="1762"/>
      <c r="E15" s="1762"/>
      <c r="F15" s="1762"/>
      <c r="G15" s="1762"/>
      <c r="H15" s="1762"/>
      <c r="I15" s="1762"/>
      <c r="J15" s="1762"/>
      <c r="K15" s="1762"/>
      <c r="L15" s="1762"/>
      <c r="M15" s="1762"/>
      <c r="N15" s="1762"/>
      <c r="O15" s="1762"/>
      <c r="P15" s="1762"/>
      <c r="Q15" s="1762"/>
    </row>
    <row r="16" spans="1:31" ht="14" customHeight="1">
      <c r="A16" s="43"/>
      <c r="B16" s="1762"/>
      <c r="C16" s="1762"/>
      <c r="D16" s="1762"/>
      <c r="E16" s="1762"/>
      <c r="F16" s="1762"/>
      <c r="G16" s="1762"/>
      <c r="H16" s="1762"/>
      <c r="I16" s="1762"/>
      <c r="J16" s="1762"/>
      <c r="K16" s="1762"/>
      <c r="L16" s="1762"/>
      <c r="M16" s="1762"/>
      <c r="N16" s="1762"/>
      <c r="O16" s="1762"/>
      <c r="P16" s="1762"/>
      <c r="Q16" s="1762"/>
    </row>
    <row r="17" spans="1:18" ht="14" customHeight="1">
      <c r="A17" s="43"/>
      <c r="B17" s="1762"/>
      <c r="C17" s="1762"/>
      <c r="D17" s="1762"/>
      <c r="E17" s="1762"/>
      <c r="F17" s="1762"/>
      <c r="G17" s="1762"/>
      <c r="H17" s="1762"/>
      <c r="I17" s="1762"/>
      <c r="J17" s="1762"/>
      <c r="K17" s="1762"/>
      <c r="L17" s="1762"/>
      <c r="M17" s="1762"/>
      <c r="N17" s="1762"/>
      <c r="O17" s="1762"/>
      <c r="P17" s="1762"/>
      <c r="Q17" s="1762"/>
    </row>
    <row r="18" spans="1:18">
      <c r="A18" s="43"/>
      <c r="B18" s="1762"/>
      <c r="C18" s="1762"/>
      <c r="D18" s="1762"/>
      <c r="E18" s="1762"/>
      <c r="F18" s="1762"/>
      <c r="G18" s="1762"/>
      <c r="H18" s="1762"/>
      <c r="I18" s="1762"/>
      <c r="J18" s="1762"/>
      <c r="K18" s="1762"/>
      <c r="L18" s="1762"/>
      <c r="M18" s="1762"/>
      <c r="N18" s="1762"/>
      <c r="O18" s="1762"/>
      <c r="P18" s="1762"/>
      <c r="Q18" s="1762"/>
    </row>
    <row r="19" spans="1:18">
      <c r="A19" s="43"/>
      <c r="B19" s="1762"/>
      <c r="C19" s="1762"/>
      <c r="D19" s="1762"/>
      <c r="E19" s="1762"/>
      <c r="F19" s="1762"/>
      <c r="G19" s="1762"/>
      <c r="H19" s="1762"/>
      <c r="I19" s="1762"/>
      <c r="J19" s="1762"/>
      <c r="K19" s="1762"/>
      <c r="L19" s="1762"/>
      <c r="M19" s="1762"/>
      <c r="N19" s="1762"/>
      <c r="O19" s="1762"/>
      <c r="P19" s="1762"/>
      <c r="Q19" s="1762"/>
    </row>
    <row r="20" spans="1:18" ht="22.5">
      <c r="A20" s="43"/>
      <c r="B20" s="54" t="s">
        <v>474</v>
      </c>
      <c r="C20" s="54"/>
      <c r="D20" s="318"/>
      <c r="E20" s="318"/>
      <c r="F20" s="318"/>
      <c r="G20" s="43"/>
      <c r="H20" s="45"/>
      <c r="I20" s="99"/>
      <c r="J20" s="99"/>
      <c r="K20" s="99"/>
      <c r="L20" s="99"/>
      <c r="M20" s="99"/>
      <c r="N20" s="99"/>
      <c r="O20" s="99"/>
      <c r="P20" s="99"/>
      <c r="Q20" s="43"/>
    </row>
    <row r="21" spans="1:18">
      <c r="A21" s="43"/>
      <c r="B21" s="43"/>
      <c r="C21" s="43"/>
      <c r="D21" s="318"/>
      <c r="E21" s="318"/>
      <c r="F21" s="318"/>
      <c r="G21" s="43"/>
      <c r="H21" s="45"/>
      <c r="I21" s="99"/>
      <c r="J21" s="99"/>
      <c r="K21" s="99"/>
      <c r="L21" s="99"/>
      <c r="M21" s="99"/>
      <c r="N21" s="99"/>
      <c r="O21" s="99"/>
      <c r="P21" s="99"/>
      <c r="Q21" s="43"/>
    </row>
    <row r="22" spans="1:18" ht="14">
      <c r="A22" s="43"/>
      <c r="B22" s="56" t="s">
        <v>475</v>
      </c>
      <c r="C22" s="56"/>
      <c r="D22" s="318"/>
      <c r="E22" s="318"/>
      <c r="F22" s="318"/>
      <c r="G22" s="43"/>
      <c r="H22" s="45"/>
      <c r="I22" s="99"/>
      <c r="J22" s="99"/>
      <c r="K22" s="99"/>
      <c r="L22" s="99"/>
      <c r="M22" s="99"/>
      <c r="N22" s="99"/>
      <c r="O22" s="99"/>
      <c r="P22" s="99"/>
      <c r="Q22" s="43"/>
    </row>
    <row r="23" spans="1:18" ht="28">
      <c r="A23" s="43"/>
      <c r="B23" s="61"/>
      <c r="C23" s="61" t="s">
        <v>89</v>
      </c>
      <c r="D23" s="61" t="s">
        <v>11</v>
      </c>
      <c r="E23" s="61" t="s">
        <v>12</v>
      </c>
      <c r="F23" s="61" t="s">
        <v>13</v>
      </c>
      <c r="G23" s="61" t="s">
        <v>476</v>
      </c>
      <c r="H23" s="61" t="s">
        <v>15</v>
      </c>
      <c r="I23" s="62">
        <v>2019</v>
      </c>
      <c r="J23" s="62">
        <v>2021</v>
      </c>
      <c r="K23" s="62">
        <v>2022</v>
      </c>
      <c r="L23" s="62">
        <v>2023</v>
      </c>
      <c r="M23" s="62">
        <v>2024</v>
      </c>
      <c r="N23" s="825">
        <v>2025</v>
      </c>
      <c r="O23" s="825" t="s">
        <v>16</v>
      </c>
      <c r="P23" s="825" t="s">
        <v>1245</v>
      </c>
      <c r="Q23" s="1003" t="s">
        <v>17</v>
      </c>
      <c r="R23" s="1003" t="s">
        <v>18</v>
      </c>
    </row>
    <row r="24" spans="1:18" ht="40.5">
      <c r="A24" s="43"/>
      <c r="B24" s="160" t="s">
        <v>2220</v>
      </c>
      <c r="C24" s="181" t="s">
        <v>479</v>
      </c>
      <c r="D24" s="182" t="s">
        <v>477</v>
      </c>
      <c r="E24" s="182" t="s">
        <v>21</v>
      </c>
      <c r="F24" s="182" t="s">
        <v>24</v>
      </c>
      <c r="G24" s="181" t="s">
        <v>478</v>
      </c>
      <c r="H24" s="743" t="str">
        <f>IFERROR(VLOOKUP(D24,'ESG Database'!$D$15:$M$818,3,0),"")</f>
        <v>%</v>
      </c>
      <c r="I24" s="1454" t="str">
        <f>IFERROR(VLOOKUP(_xlfn.CONCAT(D24,E24,F24),'ESG Database'!$I$15:$S$818,2,0),"")</f>
        <v>-</v>
      </c>
      <c r="J24" s="1454" t="str">
        <f>IFERROR(VLOOKUP(_xlfn.CONCAT(D24,E24,F24),'ESG Database'!$I$15:$S$818,3,0),"")</f>
        <v>-</v>
      </c>
      <c r="K24" s="1555">
        <f>IFERROR(VLOOKUP(_xlfn.CONCAT(D24,E24,F24),'ESG Database'!$I$15:$S$818,4,0),"")</f>
        <v>0.89</v>
      </c>
      <c r="L24" s="1227">
        <f>IFERROR(VLOOKUP(_xlfn.CONCAT(D24,E24,F24),'ESG Database'!$I$15:$S$818,5,0),"")</f>
        <v>0.96</v>
      </c>
      <c r="M24" s="1227">
        <f>IFERROR(VLOOKUP(_xlfn.CONCAT(D24,E24,F24),'ESG Database'!$I$15:$S$818,6,0),"")</f>
        <v>0.95</v>
      </c>
      <c r="N24" s="1227">
        <f>IFERROR(VLOOKUP(_xlfn.CONCAT(D24,E24,F24),'ESG Database'!$I$15:$S$818,7,0),"")</f>
        <v>0.94</v>
      </c>
      <c r="O24" s="626" t="str">
        <f t="shared" ref="O24:O36" si="0">IFERROR(N24/I24-1,"-")</f>
        <v>-</v>
      </c>
      <c r="P24" s="599">
        <f>IFERROR(N24/M24-1,"-")</f>
        <v>-1.0526315789473717E-2</v>
      </c>
      <c r="Q24" s="669" t="str">
        <f>IFERROR(VLOOKUP(_xlfn.CONCAT(D24,E24,F24),'ESG Database'!$I$15:$S$818,10,0),"")</f>
        <v>&gt;90%</v>
      </c>
      <c r="R24" s="1319" t="str">
        <f>IFERROR(VLOOKUP(_xlfn.CONCAT(D24,E24,F24),'ESG Database'!$I$15:$S$818,11,0),"")</f>
        <v>-</v>
      </c>
    </row>
    <row r="25" spans="1:18" ht="40.5">
      <c r="A25" s="43"/>
      <c r="B25" s="1750" t="s">
        <v>480</v>
      </c>
      <c r="C25" s="1750"/>
      <c r="D25" s="162" t="s">
        <v>481</v>
      </c>
      <c r="E25" s="162" t="s">
        <v>21</v>
      </c>
      <c r="F25" s="162" t="s">
        <v>24</v>
      </c>
      <c r="G25" s="112" t="s">
        <v>1215</v>
      </c>
      <c r="H25" s="117" t="str">
        <f>IFERROR(VLOOKUP(D25,'ESG Database'!$D$15:$M$818,3,0),"")</f>
        <v>#</v>
      </c>
      <c r="I25" s="1455" t="str">
        <f>IFERROR(VLOOKUP(_xlfn.CONCAT(D25,E25,F25),'ESG Database'!$I$15:$S$818,2,0),"")</f>
        <v>-</v>
      </c>
      <c r="J25" s="699">
        <f>IFERROR(VLOOKUP(_xlfn.CONCAT(D25,E25,F25),'ESG Database'!$I$15:$S$818,3,0),"")</f>
        <v>285</v>
      </c>
      <c r="K25" s="699">
        <f>IFERROR(VLOOKUP(_xlfn.CONCAT(D25,E25,F25),'ESG Database'!$I$15:$S$818,4,0),"")</f>
        <v>440</v>
      </c>
      <c r="L25" s="1180">
        <f>IFERROR(VLOOKUP(_xlfn.CONCAT(D25,E25,F25),'ESG Database'!$I$15:$S$818,5,0),"")</f>
        <v>435</v>
      </c>
      <c r="M25" s="1180">
        <f>IFERROR(VLOOKUP(_xlfn.CONCAT(D25,E25,F25),'ESG Database'!$I$15:$S$818,6,0),"")</f>
        <v>466</v>
      </c>
      <c r="N25" s="1180">
        <f>IFERROR(VLOOKUP(_xlfn.CONCAT(D25,E25,F25),'ESG Database'!$I$15:$S$818,7,0),"")</f>
        <v>509</v>
      </c>
      <c r="O25" s="314" t="str">
        <f t="shared" si="0"/>
        <v>-</v>
      </c>
      <c r="P25" s="264">
        <f>IFERROR(N25/M25-1,"-")</f>
        <v>9.227467811158796E-2</v>
      </c>
      <c r="Q25" s="1315" t="str">
        <f>IFERROR(VLOOKUP(_xlfn.CONCAT(D25,E25,F25),'ESG Database'!$I$15:$S$818,10,0),"")</f>
        <v>-</v>
      </c>
      <c r="R25" s="1315" t="str">
        <f>IFERROR(VLOOKUP(_xlfn.CONCAT(D25,E25,F25),'ESG Database'!$I$15:$S$818,11,0),"")</f>
        <v>-</v>
      </c>
    </row>
    <row r="26" spans="1:18" ht="27">
      <c r="A26" s="43"/>
      <c r="B26" s="1850" t="s">
        <v>485</v>
      </c>
      <c r="C26" s="1850"/>
      <c r="D26" s="227" t="s">
        <v>486</v>
      </c>
      <c r="E26" s="227" t="s">
        <v>21</v>
      </c>
      <c r="F26" s="227" t="s">
        <v>24</v>
      </c>
      <c r="G26" s="270" t="s">
        <v>1026</v>
      </c>
      <c r="H26" s="527" t="str">
        <f>IFERROR(VLOOKUP(D26,'ESG Database'!$D$15:$M$818,3,0),"")</f>
        <v>#</v>
      </c>
      <c r="I26" s="1371" t="str">
        <f>IFERROR(VLOOKUP(_xlfn.CONCAT(D26,E26,F26),'ESG Database'!$I$15:$S$818,2,0),"")</f>
        <v>-</v>
      </c>
      <c r="J26" s="744">
        <f>IFERROR(VLOOKUP(_xlfn.CONCAT(D26,E26,F26),'ESG Database'!$I$15:$S$818,3,0),"")</f>
        <v>0</v>
      </c>
      <c r="K26" s="744">
        <f>IFERROR(VLOOKUP(_xlfn.CONCAT(D26,E26,F26),'ESG Database'!$I$15:$S$818,4,0),"")</f>
        <v>0</v>
      </c>
      <c r="L26" s="271">
        <f>IFERROR(VLOOKUP(_xlfn.CONCAT(D26,E26,F26),'ESG Database'!$I$15:$S$818,5,0),"")</f>
        <v>1</v>
      </c>
      <c r="M26" s="271">
        <f>IFERROR(VLOOKUP(_xlfn.CONCAT(D26,E26,F26),'ESG Database'!$I$15:$S$818,6,0),"")</f>
        <v>1</v>
      </c>
      <c r="N26" s="271">
        <f>IFERROR(VLOOKUP(_xlfn.CONCAT(D26,E26,F26),'ESG Database'!$I$15:$S$818,7,0),"")</f>
        <v>2</v>
      </c>
      <c r="O26" s="1611" t="str">
        <f t="shared" si="0"/>
        <v>-</v>
      </c>
      <c r="P26" s="255">
        <f>IFERROR(N26/M26-1,"-")</f>
        <v>1</v>
      </c>
      <c r="Q26" s="1574" t="str">
        <f>IFERROR(VLOOKUP(_xlfn.CONCAT(D26,E26,F26),'ESG Database'!$I$15:$S$818,10,0),"")</f>
        <v>-</v>
      </c>
      <c r="R26" s="1574" t="str">
        <f>IFERROR(VLOOKUP(_xlfn.CONCAT(D26,E26,F26),'ESG Database'!$I$15:$S$818,11,0),"")</f>
        <v>-</v>
      </c>
    </row>
    <row r="27" spans="1:18" ht="27">
      <c r="A27" s="43"/>
      <c r="B27" s="1745"/>
      <c r="C27" s="1745"/>
      <c r="D27" s="162" t="s">
        <v>487</v>
      </c>
      <c r="E27" s="162" t="s">
        <v>21</v>
      </c>
      <c r="F27" s="162" t="s">
        <v>24</v>
      </c>
      <c r="G27" s="112" t="s">
        <v>488</v>
      </c>
      <c r="H27" s="117" t="str">
        <f>IFERROR(VLOOKUP(D27,'ESG Database'!$D$15:$M$818,3,0),"")</f>
        <v>#</v>
      </c>
      <c r="I27" s="1260" t="str">
        <f>IFERROR(VLOOKUP(_xlfn.CONCAT(D27,E27,F27),'ESG Database'!$I$15:$S$818,2,0),"")</f>
        <v>-</v>
      </c>
      <c r="J27" s="123">
        <f>IFERROR(VLOOKUP(_xlfn.CONCAT(D27,E27,F27),'ESG Database'!$I$15:$S$818,3,0),"")</f>
        <v>0</v>
      </c>
      <c r="K27" s="123">
        <f>IFERROR(VLOOKUP(_xlfn.CONCAT(D27,E27,F27),'ESG Database'!$I$15:$S$818,4,0),"")</f>
        <v>0</v>
      </c>
      <c r="L27" s="281">
        <f>IFERROR(VLOOKUP(_xlfn.CONCAT(D27,E27,F27),'ESG Database'!$I$15:$S$818,5,0),"")</f>
        <v>1</v>
      </c>
      <c r="M27" s="281">
        <f>IFERROR(VLOOKUP(_xlfn.CONCAT(D27,E27,F27),'ESG Database'!$I$15:$S$818,6,0),"")</f>
        <v>193</v>
      </c>
      <c r="N27" s="281">
        <f>IFERROR(VLOOKUP(_xlfn.CONCAT(D27,E27,F27),'ESG Database'!$I$15:$S$818,7,0),"")</f>
        <v>2</v>
      </c>
      <c r="O27" s="314" t="str">
        <f t="shared" si="0"/>
        <v>-</v>
      </c>
      <c r="P27" s="745"/>
      <c r="Q27" s="1315" t="str">
        <f>IFERROR(VLOOKUP(_xlfn.CONCAT(D27,E27,F27),'ESG Database'!$I$15:$S$818,10,0),"")</f>
        <v>-</v>
      </c>
      <c r="R27" s="1315" t="str">
        <f>IFERROR(VLOOKUP(_xlfn.CONCAT(D27,E27,F27),'ESG Database'!$I$15:$S$818,11,0),"")</f>
        <v>-</v>
      </c>
    </row>
    <row r="28" spans="1:18" ht="40.5">
      <c r="A28" s="43"/>
      <c r="B28" s="1851"/>
      <c r="C28" s="1851"/>
      <c r="D28" s="257" t="s">
        <v>489</v>
      </c>
      <c r="E28" s="257" t="s">
        <v>21</v>
      </c>
      <c r="F28" s="257" t="s">
        <v>24</v>
      </c>
      <c r="G28" s="274" t="s">
        <v>490</v>
      </c>
      <c r="H28" s="746" t="str">
        <f>IFERROR(VLOOKUP(D28,'ESG Database'!$D$15:$M$818,3,0),"")</f>
        <v>%</v>
      </c>
      <c r="I28" s="1456" t="str">
        <f>IFERROR(VLOOKUP(_xlfn.CONCAT(D28,E28,F28),'ESG Database'!$I$15:$S$818,2,0),"")</f>
        <v>-</v>
      </c>
      <c r="J28" s="991">
        <f>IFERROR(VLOOKUP(_xlfn.CONCAT(D28,E28,F28),'ESG Database'!$I$15:$S$818,3,0),"")</f>
        <v>0</v>
      </c>
      <c r="K28" s="991">
        <f>IFERROR(VLOOKUP(_xlfn.CONCAT(D28,E28,F28),'ESG Database'!$I$15:$S$818,4,0),"")</f>
        <v>0</v>
      </c>
      <c r="L28" s="475">
        <f>IFERROR(VLOOKUP(_xlfn.CONCAT(D28,E28,F28),'ESG Database'!$I$15:$S$818,5,0),"")</f>
        <v>0</v>
      </c>
      <c r="M28" s="475">
        <f>IFERROR(VLOOKUP(_xlfn.CONCAT(D28,E28,F28),'ESG Database'!$I$15:$S$818,6,0),"")</f>
        <v>0</v>
      </c>
      <c r="N28" s="260">
        <f>IFERROR(VLOOKUP(_xlfn.CONCAT(D28,E28,F28),'ESG Database'!$I$15:$S$818,7,0),"")</f>
        <v>1</v>
      </c>
      <c r="O28" s="1612" t="str">
        <f t="shared" si="0"/>
        <v>-</v>
      </c>
      <c r="P28" s="1661" t="str">
        <f t="shared" ref="P28:P36" si="1">IFERROR(N28/M28-1,"-")</f>
        <v>-</v>
      </c>
      <c r="Q28" s="1573" t="str">
        <f>IFERROR(VLOOKUP(_xlfn.CONCAT(D28,E28,F28),'ESG Database'!$I$15:$S$818,10,0),"")</f>
        <v>-</v>
      </c>
      <c r="R28" s="1573" t="str">
        <f>IFERROR(VLOOKUP(_xlfn.CONCAT(D28,E28,F28),'ESG Database'!$I$15:$S$818,11,0),"")</f>
        <v>-</v>
      </c>
    </row>
    <row r="29" spans="1:18" ht="40.5">
      <c r="A29" s="43"/>
      <c r="B29" s="1850" t="s">
        <v>491</v>
      </c>
      <c r="C29" s="1850"/>
      <c r="D29" s="227" t="s">
        <v>492</v>
      </c>
      <c r="E29" s="227" t="s">
        <v>21</v>
      </c>
      <c r="F29" s="227" t="s">
        <v>24</v>
      </c>
      <c r="G29" s="270" t="s">
        <v>1025</v>
      </c>
      <c r="H29" s="527" t="str">
        <f>IFERROR(VLOOKUP(D29,'ESG Database'!$D$15:$M$818,3,0),"")</f>
        <v>#</v>
      </c>
      <c r="I29" s="1371" t="str">
        <f>IFERROR(VLOOKUP(_xlfn.CONCAT(D29,E29,F29),'ESG Database'!$I$15:$S$818,2,0),"")</f>
        <v>-</v>
      </c>
      <c r="J29" s="744">
        <f>IFERROR(VLOOKUP(_xlfn.CONCAT(D29,E29,F29),'ESG Database'!$I$15:$S$818,3,0),"")</f>
        <v>0</v>
      </c>
      <c r="K29" s="744">
        <f>IFERROR(VLOOKUP(_xlfn.CONCAT(D29,E29,F29),'ESG Database'!$I$15:$S$818,4,0),"")</f>
        <v>0</v>
      </c>
      <c r="L29" s="271">
        <f>IFERROR(VLOOKUP(_xlfn.CONCAT(D29,E29,F29),'ESG Database'!$I$15:$S$818,5,0),"")</f>
        <v>5</v>
      </c>
      <c r="M29" s="271">
        <f>IFERROR(VLOOKUP(_xlfn.CONCAT(D29,E29,F29),'ESG Database'!$I$15:$S$818,6,0),"")</f>
        <v>6</v>
      </c>
      <c r="N29" s="271">
        <f>IFERROR(VLOOKUP(_xlfn.CONCAT(D29,E29,F29),'ESG Database'!$I$15:$S$818,7,0),"")</f>
        <v>13</v>
      </c>
      <c r="O29" s="1611" t="str">
        <f t="shared" si="0"/>
        <v>-</v>
      </c>
      <c r="P29" s="255">
        <f t="shared" si="1"/>
        <v>1.1666666666666665</v>
      </c>
      <c r="Q29" s="1574" t="str">
        <f>IFERROR(VLOOKUP(_xlfn.CONCAT(D29,E29,F29),'ESG Database'!$I$15:$S$818,10,0),"")</f>
        <v>-</v>
      </c>
      <c r="R29" s="1574" t="str">
        <f>IFERROR(VLOOKUP(_xlfn.CONCAT(D29,E29,F29),'ESG Database'!$I$15:$S$818,11,0),"")</f>
        <v>-</v>
      </c>
    </row>
    <row r="30" spans="1:18" ht="40.5">
      <c r="A30" s="43"/>
      <c r="B30" s="1745"/>
      <c r="C30" s="1745"/>
      <c r="D30" s="162" t="s">
        <v>494</v>
      </c>
      <c r="E30" s="162" t="s">
        <v>21</v>
      </c>
      <c r="F30" s="162" t="s">
        <v>24</v>
      </c>
      <c r="G30" s="112" t="s">
        <v>1027</v>
      </c>
      <c r="H30" s="117" t="str">
        <f>IFERROR(VLOOKUP(D30,'ESG Database'!$D$15:$M$818,3,0),"")</f>
        <v>#</v>
      </c>
      <c r="I30" s="1260" t="str">
        <f>IFERROR(VLOOKUP(_xlfn.CONCAT(D30,E30,F30),'ESG Database'!$I$15:$S$818,2,0),"")</f>
        <v>-</v>
      </c>
      <c r="J30" s="1260" t="str">
        <f>IFERROR(VLOOKUP(_xlfn.CONCAT(D30,E30,F30),'ESG Database'!$I$15:$S$818,3,0),"")</f>
        <v>-</v>
      </c>
      <c r="K30" s="123">
        <f>IFERROR(VLOOKUP(_xlfn.CONCAT(D30,E30,F30),'ESG Database'!$I$15:$S$818,4,0),"")</f>
        <v>0</v>
      </c>
      <c r="L30" s="281">
        <f>IFERROR(VLOOKUP(_xlfn.CONCAT(D30,E30,F30),'ESG Database'!$I$15:$S$818,5,0),"")</f>
        <v>5</v>
      </c>
      <c r="M30" s="281">
        <f>IFERROR(VLOOKUP(_xlfn.CONCAT(D30,E30,F30),'ESG Database'!$I$15:$S$818,6,0),"")</f>
        <v>6</v>
      </c>
      <c r="N30" s="281">
        <f>IFERROR(VLOOKUP(_xlfn.CONCAT(D30,E30,F30),'ESG Database'!$I$15:$S$818,7,0),"")</f>
        <v>154</v>
      </c>
      <c r="O30" s="314" t="str">
        <f t="shared" si="0"/>
        <v>-</v>
      </c>
      <c r="P30" s="264">
        <f t="shared" si="1"/>
        <v>24.666666666666668</v>
      </c>
      <c r="Q30" s="1315" t="str">
        <f>IFERROR(VLOOKUP(_xlfn.CONCAT(D30,E30,F30),'ESG Database'!$I$15:$S$818,10,0),"")</f>
        <v>-</v>
      </c>
      <c r="R30" s="1315" t="str">
        <f>IFERROR(VLOOKUP(_xlfn.CONCAT(D30,E30,F30),'ESG Database'!$I$15:$S$818,11,0),"")</f>
        <v>-</v>
      </c>
    </row>
    <row r="31" spans="1:18" ht="45" customHeight="1">
      <c r="A31" s="43"/>
      <c r="B31" s="1851"/>
      <c r="C31" s="1851"/>
      <c r="D31" s="257" t="s">
        <v>495</v>
      </c>
      <c r="E31" s="257" t="s">
        <v>21</v>
      </c>
      <c r="F31" s="257" t="s">
        <v>24</v>
      </c>
      <c r="G31" s="274" t="s">
        <v>496</v>
      </c>
      <c r="H31" s="746" t="str">
        <f>IFERROR(VLOOKUP(D31,'ESG Database'!$D$15:$M$818,3,0),"")</f>
        <v>%</v>
      </c>
      <c r="I31" s="1456" t="str">
        <f>IFERROR(VLOOKUP(_xlfn.CONCAT(D31,E31,F31),'ESG Database'!$I$15:$S$818,2,0),"")</f>
        <v>-</v>
      </c>
      <c r="J31" s="1294" t="str">
        <f>IFERROR(VLOOKUP(_xlfn.CONCAT(D31,E31,F31),'ESG Database'!$I$15:$S$818,3,0),"")</f>
        <v>-</v>
      </c>
      <c r="K31" s="991">
        <f>IFERROR(VLOOKUP(_xlfn.CONCAT(D31,E31,F31),'ESG Database'!$I$15:$S$818,4,0),"")</f>
        <v>0</v>
      </c>
      <c r="L31" s="475">
        <f>IFERROR(VLOOKUP(_xlfn.CONCAT(D31,E31,F31),'ESG Database'!$I$15:$S$818,5,0),"")</f>
        <v>0.4</v>
      </c>
      <c r="M31" s="475">
        <f>IFERROR(VLOOKUP(_xlfn.CONCAT(D31,E31,F31),'ESG Database'!$I$15:$S$818,6,0),"")</f>
        <v>1</v>
      </c>
      <c r="N31" s="260">
        <f>IFERROR(VLOOKUP(_xlfn.CONCAT(D31,E31,F31),'ESG Database'!$I$15:$S$818,7,0),"")</f>
        <v>0.85</v>
      </c>
      <c r="O31" s="1612" t="str">
        <f t="shared" si="0"/>
        <v>-</v>
      </c>
      <c r="P31" s="260">
        <f t="shared" si="1"/>
        <v>-0.15000000000000002</v>
      </c>
      <c r="Q31" s="1573" t="str">
        <f>IFERROR(VLOOKUP(_xlfn.CONCAT(D31,E31,F31),'ESG Database'!$I$15:$S$818,10,0),"")</f>
        <v>-</v>
      </c>
      <c r="R31" s="1573" t="str">
        <f>IFERROR(VLOOKUP(_xlfn.CONCAT(D31,E31,F31),'ESG Database'!$I$15:$S$818,11,0),"")</f>
        <v>-</v>
      </c>
    </row>
    <row r="32" spans="1:18" ht="40.5">
      <c r="A32" s="43"/>
      <c r="B32" s="1850" t="s">
        <v>497</v>
      </c>
      <c r="C32" s="1850"/>
      <c r="D32" s="162" t="s">
        <v>500</v>
      </c>
      <c r="E32" s="162" t="s">
        <v>21</v>
      </c>
      <c r="F32" s="162" t="s">
        <v>24</v>
      </c>
      <c r="G32" s="112" t="s">
        <v>501</v>
      </c>
      <c r="H32" s="117" t="str">
        <f>IFERROR(VLOOKUP(D32,'ESG Database'!$D$15:$M$818,3,0),"")</f>
        <v>#</v>
      </c>
      <c r="I32" s="1260" t="str">
        <f>IFERROR(VLOOKUP(_xlfn.CONCAT(D32,E32,F32),'ESG Database'!$I$15:$S$818,2,0),"")</f>
        <v>-</v>
      </c>
      <c r="J32" s="123">
        <f>IFERROR(VLOOKUP(_xlfn.CONCAT(D32,E32,F32),'ESG Database'!$I$15:$S$818,3,0),"")</f>
        <v>4</v>
      </c>
      <c r="K32" s="123">
        <f>IFERROR(VLOOKUP(_xlfn.CONCAT(D32,E32,F32),'ESG Database'!$I$15:$S$818,4,0),"")</f>
        <v>9</v>
      </c>
      <c r="L32" s="281">
        <f>IFERROR(VLOOKUP(_xlfn.CONCAT(D32,E32,F32),'ESG Database'!$I$15:$S$818,5,0),"")</f>
        <v>4</v>
      </c>
      <c r="M32" s="281">
        <f>IFERROR(VLOOKUP(_xlfn.CONCAT(D32,E32,F32),'ESG Database'!$I$15:$S$818,6,0),"")</f>
        <v>9</v>
      </c>
      <c r="N32" s="281">
        <f>IFERROR(VLOOKUP(_xlfn.CONCAT(D32,E32,F32),'ESG Database'!$I$15:$S$818,7,0),"")</f>
        <v>7</v>
      </c>
      <c r="O32" s="314" t="str">
        <f t="shared" si="0"/>
        <v>-</v>
      </c>
      <c r="P32" s="264">
        <f t="shared" si="1"/>
        <v>-0.22222222222222221</v>
      </c>
      <c r="Q32" s="1315" t="str">
        <f>IFERROR(VLOOKUP(_xlfn.CONCAT(D32,E32,F32),'ESG Database'!$I$15:$S$818,10,0),"")</f>
        <v>-</v>
      </c>
      <c r="R32" s="1315" t="str">
        <f>IFERROR(VLOOKUP(_xlfn.CONCAT(D32,E32,F32),'ESG Database'!$I$15:$S$818,11,0),"")</f>
        <v>-</v>
      </c>
    </row>
    <row r="33" spans="1:18" ht="40.5">
      <c r="A33" s="43"/>
      <c r="B33" s="1745" t="s">
        <v>499</v>
      </c>
      <c r="C33" s="1745"/>
      <c r="D33" s="162" t="s">
        <v>498</v>
      </c>
      <c r="E33" s="162" t="s">
        <v>21</v>
      </c>
      <c r="F33" s="162" t="s">
        <v>24</v>
      </c>
      <c r="G33" s="112" t="s">
        <v>1024</v>
      </c>
      <c r="H33" s="117" t="str">
        <f>IFERROR(VLOOKUP(D33,'ESG Database'!$D$15:$M$818,3,0),"")</f>
        <v>#</v>
      </c>
      <c r="I33" s="1260" t="str">
        <f>IFERROR(VLOOKUP(_xlfn.CONCAT(D33,E33,F33),'ESG Database'!$I$15:$S$818,2,0),"")</f>
        <v>-</v>
      </c>
      <c r="J33" s="123">
        <f>IFERROR(VLOOKUP(_xlfn.CONCAT(D33,E33,F33),'ESG Database'!$I$15:$S$818,3,0),"")</f>
        <v>0</v>
      </c>
      <c r="K33" s="123">
        <f>IFERROR(VLOOKUP(_xlfn.CONCAT(D33,E33,F33),'ESG Database'!$I$15:$S$818,4,0),"")</f>
        <v>0</v>
      </c>
      <c r="L33" s="281">
        <f>IFERROR(VLOOKUP(_xlfn.CONCAT(D33,E33,F33),'ESG Database'!$I$15:$S$818,5,0),"")</f>
        <v>0</v>
      </c>
      <c r="M33" s="281">
        <f>IFERROR(VLOOKUP(_xlfn.CONCAT(D33,E33,F33),'ESG Database'!$I$15:$S$818,6,0),"")</f>
        <v>0</v>
      </c>
      <c r="N33" s="281">
        <f>IFERROR(VLOOKUP(_xlfn.CONCAT(D33,E33,F33),'ESG Database'!$I$15:$S$818,7,0),"")</f>
        <v>3</v>
      </c>
      <c r="O33" s="314" t="str">
        <f t="shared" si="0"/>
        <v>-</v>
      </c>
      <c r="P33" s="314" t="str">
        <f>IFERROR(N33/M33-1,"-")</f>
        <v>-</v>
      </c>
      <c r="Q33" s="1315" t="str">
        <f>IFERROR(VLOOKUP(_xlfn.CONCAT(D33,E33,F33),'ESG Database'!$I$15:$S$818,10,0),"")</f>
        <v>-</v>
      </c>
      <c r="R33" s="1315" t="str">
        <f>IFERROR(VLOOKUP(_xlfn.CONCAT(D33,E33,F33),'ESG Database'!$I$15:$S$818,11,0),"")</f>
        <v>-</v>
      </c>
    </row>
    <row r="34" spans="1:18" ht="64" customHeight="1">
      <c r="A34" s="43"/>
      <c r="B34" s="1851" t="s">
        <v>502</v>
      </c>
      <c r="C34" s="1851"/>
      <c r="D34" s="162" t="s">
        <v>503</v>
      </c>
      <c r="E34" s="162" t="s">
        <v>21</v>
      </c>
      <c r="F34" s="162" t="s">
        <v>24</v>
      </c>
      <c r="G34" s="112" t="s">
        <v>2071</v>
      </c>
      <c r="H34" s="117" t="str">
        <f>IFERROR(VLOOKUP(D34,'ESG Database'!$D$15:$M$818,3,0),"")</f>
        <v>M€</v>
      </c>
      <c r="I34" s="1260" t="str">
        <f>IFERROR(VLOOKUP(_xlfn.CONCAT(D34,E34,F34),'ESG Database'!$I$15:$S$818,2,0),"")</f>
        <v>-</v>
      </c>
      <c r="J34" s="934">
        <f>IFERROR(VLOOKUP(_xlfn.CONCAT(D34,E34,F34),'ESG Database'!$I$15:$S$818,3,0),"")</f>
        <v>0</v>
      </c>
      <c r="K34" s="934">
        <f>IFERROR(VLOOKUP(_xlfn.CONCAT(D34,E34,F34),'ESG Database'!$I$15:$S$818,4,0),"")</f>
        <v>0</v>
      </c>
      <c r="L34" s="1659">
        <f>IFERROR(VLOOKUP(_xlfn.CONCAT(D34,E34,F34),'ESG Database'!$I$15:$S$818,5,0),"")</f>
        <v>0</v>
      </c>
      <c r="M34" s="1659">
        <f>IFERROR(VLOOKUP(_xlfn.CONCAT(D34,E34,F34),'ESG Database'!$I$15:$S$818,6,0),"")</f>
        <v>1.0632000000000001E-2</v>
      </c>
      <c r="N34" s="1659">
        <f>IFERROR(VLOOKUP(_xlfn.CONCAT(D34,E34,F34),'ESG Database'!$I$15:$S$818,7,0),"")</f>
        <v>2.977E-3</v>
      </c>
      <c r="O34" s="314" t="str">
        <f t="shared" si="0"/>
        <v>-</v>
      </c>
      <c r="P34" s="264">
        <f t="shared" si="1"/>
        <v>-0.71999623777276156</v>
      </c>
      <c r="Q34" s="1315" t="str">
        <f>IFERROR(VLOOKUP(_xlfn.CONCAT(D34,E34,F34),'ESG Database'!$I$15:$S$818,10,0),"")</f>
        <v>-</v>
      </c>
      <c r="R34" s="1315" t="str">
        <f>IFERROR(VLOOKUP(_xlfn.CONCAT(D34,E34,F34),'ESG Database'!$I$15:$S$818,11,0),"")</f>
        <v>-</v>
      </c>
    </row>
    <row r="35" spans="1:18" ht="54">
      <c r="A35" s="43"/>
      <c r="B35" s="1850" t="s">
        <v>504</v>
      </c>
      <c r="C35" s="1850"/>
      <c r="D35" s="227" t="s">
        <v>51</v>
      </c>
      <c r="E35" s="227" t="s">
        <v>21</v>
      </c>
      <c r="F35" s="227" t="s">
        <v>24</v>
      </c>
      <c r="G35" s="270" t="s">
        <v>52</v>
      </c>
      <c r="H35" s="527" t="str">
        <f>IFERROR(VLOOKUP(D35,'ESG Database'!$D$15:$M$818,3,0),"")</f>
        <v>%</v>
      </c>
      <c r="I35" s="1457" t="str">
        <f>IFERROR(VLOOKUP(_xlfn.CONCAT(D35,E35,F35),'ESG Database'!$I$15:$S$818,2,0),"")</f>
        <v>-</v>
      </c>
      <c r="J35" s="992">
        <f>IFERROR(VLOOKUP(_xlfn.CONCAT(D35,E35,F35),'ESG Database'!$I$15:$S$818,3,0),"")</f>
        <v>0.78</v>
      </c>
      <c r="K35" s="992">
        <f>IFERROR(VLOOKUP(_xlfn.CONCAT(D35,E35,F35),'ESG Database'!$I$15:$S$818,4,0),"")</f>
        <v>0.79</v>
      </c>
      <c r="L35" s="1019">
        <f>IFERROR(VLOOKUP(_xlfn.CONCAT(D35,E35,F35),'ESG Database'!$I$15:$S$818,5,0),"")</f>
        <v>0.79</v>
      </c>
      <c r="M35" s="1019">
        <f>IFERROR(VLOOKUP(_xlfn.CONCAT(D35,E35,F35),'ESG Database'!$I$15:$S$818,6,0),"")</f>
        <v>0.82</v>
      </c>
      <c r="N35" s="1019" t="str">
        <f>IFERROR(VLOOKUP(_xlfn.CONCAT(D35,E35,F35),'ESG Database'!$I$15:$S$818,7,0),"")</f>
        <v>N/A.</v>
      </c>
      <c r="O35" s="1611" t="str">
        <f t="shared" si="0"/>
        <v>-</v>
      </c>
      <c r="P35" s="624" t="str">
        <f t="shared" si="1"/>
        <v>-</v>
      </c>
      <c r="Q35" s="1574" t="str">
        <f>IFERROR(VLOOKUP(_xlfn.CONCAT(D35,E35,F35),'ESG Database'!$I$15:$S$818,10,0),"")</f>
        <v>-</v>
      </c>
      <c r="R35" s="1574" t="str">
        <f>IFERROR(VLOOKUP(_xlfn.CONCAT(D35,E35,F35),'ESG Database'!$I$15:$S$818,11,0),"")</f>
        <v>-</v>
      </c>
    </row>
    <row r="36" spans="1:18" ht="48" customHeight="1">
      <c r="A36" s="43"/>
      <c r="B36" s="1852" t="s">
        <v>505</v>
      </c>
      <c r="C36" s="1852"/>
      <c r="D36" s="229" t="s">
        <v>49</v>
      </c>
      <c r="E36" s="229" t="s">
        <v>21</v>
      </c>
      <c r="F36" s="229" t="s">
        <v>24</v>
      </c>
      <c r="G36" s="286" t="s">
        <v>50</v>
      </c>
      <c r="H36" s="528" t="str">
        <f>IFERROR(VLOOKUP(D36,'ESG Database'!$D$15:$M$818,3,0),"")</f>
        <v>%</v>
      </c>
      <c r="I36" s="1458" t="str">
        <f>IFERROR(VLOOKUP(_xlfn.CONCAT(D36,E36,F36),'ESG Database'!$I$15:$S$818,2,0),"")</f>
        <v>-</v>
      </c>
      <c r="J36" s="1460">
        <f>IFERROR(VLOOKUP(_xlfn.CONCAT(D36,E36,F36),'ESG Database'!$I$15:$S$818,3,0),"")</f>
        <v>0.56999999999999995</v>
      </c>
      <c r="K36" s="1460">
        <f>IFERROR(VLOOKUP(_xlfn.CONCAT(D36,E36,F36),'ESG Database'!$I$15:$S$818,4,0),"")</f>
        <v>0.65</v>
      </c>
      <c r="L36" s="1460">
        <f>IFERROR(VLOOKUP(_xlfn.CONCAT(D36,E36,F36),'ESG Database'!$I$15:$S$818,5,0),"")</f>
        <v>0.72</v>
      </c>
      <c r="M36" s="476">
        <f>IFERROR(VLOOKUP(_xlfn.CONCAT(D36,E36,F36),'ESG Database'!$I$15:$S$818,6,0),"")</f>
        <v>0.76</v>
      </c>
      <c r="N36" s="476">
        <f>IFERROR(VLOOKUP(_xlfn.CONCAT(D36,E36,F36),'ESG Database'!$I$15:$S$818,7,0),"")</f>
        <v>0.87</v>
      </c>
      <c r="O36" s="1614" t="str">
        <f t="shared" si="0"/>
        <v>-</v>
      </c>
      <c r="P36" s="287">
        <f t="shared" si="1"/>
        <v>0.14473684210526305</v>
      </c>
      <c r="Q36" s="288" t="str">
        <f>IFERROR(VLOOKUP(_xlfn.CONCAT(D36,E36,F36),'ESG Database'!$I$15:$S$818,10,0),"")</f>
        <v>&gt;90%</v>
      </c>
      <c r="R36" s="1660" t="str">
        <f>IFERROR(VLOOKUP(_xlfn.CONCAT(D36,E36,F36),'ESG Database'!$I$15:$S$818,11,0),"")</f>
        <v>-</v>
      </c>
    </row>
    <row r="37" spans="1:18">
      <c r="A37" s="43"/>
      <c r="B37" s="313" t="s">
        <v>506</v>
      </c>
      <c r="C37" s="43"/>
      <c r="D37" s="318"/>
      <c r="E37" s="318"/>
      <c r="F37" s="318"/>
      <c r="G37" s="43"/>
      <c r="H37" s="45"/>
      <c r="I37" s="99"/>
      <c r="J37" s="99"/>
      <c r="K37" s="99"/>
      <c r="L37" s="99"/>
      <c r="M37" s="99"/>
      <c r="N37" s="99"/>
      <c r="O37" s="99"/>
      <c r="P37" s="99"/>
      <c r="Q37" s="43"/>
    </row>
    <row r="38" spans="1:18">
      <c r="A38" s="43"/>
      <c r="B38" s="1807"/>
      <c r="C38" s="1807"/>
      <c r="D38" s="1807"/>
      <c r="E38" s="1807"/>
      <c r="F38" s="1807"/>
      <c r="G38" s="1807"/>
      <c r="H38" s="1807"/>
      <c r="I38" s="1807"/>
      <c r="J38" s="1807"/>
      <c r="K38" s="1807"/>
      <c r="L38" s="1807"/>
      <c r="M38" s="1807"/>
      <c r="N38" s="1807"/>
      <c r="O38" s="1807"/>
      <c r="P38" s="1807"/>
      <c r="Q38" s="1807"/>
    </row>
    <row r="39" spans="1:18">
      <c r="A39" s="43"/>
      <c r="B39" s="636"/>
      <c r="C39" s="636"/>
      <c r="D39" s="636"/>
      <c r="E39" s="636"/>
      <c r="F39" s="636"/>
      <c r="G39" s="636"/>
      <c r="H39" s="636"/>
      <c r="I39" s="636"/>
      <c r="J39" s="636"/>
      <c r="K39" s="636"/>
      <c r="L39" s="636"/>
      <c r="M39" s="636"/>
      <c r="N39" s="636"/>
      <c r="O39" s="636"/>
      <c r="P39" s="636"/>
      <c r="Q39" s="636"/>
    </row>
    <row r="40" spans="1:18">
      <c r="A40" s="43"/>
      <c r="B40" s="43"/>
      <c r="C40" s="43"/>
      <c r="D40" s="318"/>
      <c r="E40" s="318"/>
      <c r="F40" s="318"/>
      <c r="G40" s="43"/>
      <c r="H40" s="45"/>
      <c r="I40" s="99"/>
      <c r="J40" s="99"/>
      <c r="K40" s="99"/>
      <c r="L40" s="99"/>
      <c r="M40" s="99"/>
      <c r="N40" s="99"/>
      <c r="O40" s="99"/>
      <c r="P40" s="99"/>
      <c r="Q40" s="43"/>
    </row>
    <row r="41" spans="1:18" ht="22.5">
      <c r="A41" s="43"/>
      <c r="B41" s="54" t="s">
        <v>507</v>
      </c>
      <c r="C41" s="54"/>
      <c r="D41" s="318"/>
      <c r="E41" s="318"/>
      <c r="F41" s="318"/>
      <c r="G41" s="43"/>
      <c r="H41" s="45"/>
      <c r="I41" s="99"/>
      <c r="J41" s="99"/>
      <c r="K41" s="99"/>
      <c r="L41" s="99"/>
      <c r="M41" s="99"/>
      <c r="N41" s="99"/>
      <c r="O41" s="99"/>
      <c r="P41" s="99"/>
      <c r="Q41" s="43"/>
    </row>
    <row r="42" spans="1:18">
      <c r="A42" s="43"/>
      <c r="B42" s="43"/>
      <c r="C42" s="43"/>
      <c r="D42" s="318"/>
      <c r="E42" s="318"/>
      <c r="F42" s="318"/>
      <c r="G42" s="43"/>
      <c r="H42" s="45"/>
      <c r="I42" s="99"/>
      <c r="J42" s="99"/>
      <c r="K42" s="99"/>
      <c r="L42" s="99"/>
      <c r="M42" s="99"/>
      <c r="N42" s="99"/>
      <c r="O42" s="99"/>
      <c r="P42" s="99"/>
      <c r="Q42" s="43"/>
    </row>
    <row r="43" spans="1:18" ht="14" customHeight="1">
      <c r="A43" s="43"/>
      <c r="B43" s="1757" t="s">
        <v>508</v>
      </c>
      <c r="C43" s="1757"/>
      <c r="D43" s="1757"/>
      <c r="E43" s="1757"/>
      <c r="F43" s="1757"/>
      <c r="G43" s="1757"/>
      <c r="H43" s="1757"/>
      <c r="I43" s="1757"/>
      <c r="J43" s="1757"/>
      <c r="K43" s="1757"/>
      <c r="L43" s="1757"/>
      <c r="M43" s="1757"/>
      <c r="N43" s="1757"/>
      <c r="O43" s="1757"/>
      <c r="P43" s="1757"/>
      <c r="Q43" s="1757"/>
    </row>
    <row r="44" spans="1:18">
      <c r="A44" s="43"/>
      <c r="B44" s="1757"/>
      <c r="C44" s="1757"/>
      <c r="D44" s="1757"/>
      <c r="E44" s="1757"/>
      <c r="F44" s="1757"/>
      <c r="G44" s="1757"/>
      <c r="H44" s="1757"/>
      <c r="I44" s="1757"/>
      <c r="J44" s="1757"/>
      <c r="K44" s="1757"/>
      <c r="L44" s="1757"/>
      <c r="M44" s="1757"/>
      <c r="N44" s="1757"/>
      <c r="O44" s="1757"/>
      <c r="P44" s="1757"/>
      <c r="Q44" s="1757"/>
    </row>
    <row r="45" spans="1:18">
      <c r="A45" s="43"/>
      <c r="B45" s="1757"/>
      <c r="C45" s="1757"/>
      <c r="D45" s="1757"/>
      <c r="E45" s="1757"/>
      <c r="F45" s="1757"/>
      <c r="G45" s="1757"/>
      <c r="H45" s="1757"/>
      <c r="I45" s="1757"/>
      <c r="J45" s="1757"/>
      <c r="K45" s="1757"/>
      <c r="L45" s="1757"/>
      <c r="M45" s="1757"/>
      <c r="N45" s="1757"/>
      <c r="O45" s="1757"/>
      <c r="P45" s="1757"/>
      <c r="Q45" s="1757"/>
    </row>
    <row r="46" spans="1:18">
      <c r="A46" s="43"/>
      <c r="B46" s="1757"/>
      <c r="C46" s="1757"/>
      <c r="D46" s="1757"/>
      <c r="E46" s="1757"/>
      <c r="F46" s="1757"/>
      <c r="G46" s="1757"/>
      <c r="H46" s="1757"/>
      <c r="I46" s="1757"/>
      <c r="J46" s="1757"/>
      <c r="K46" s="1757"/>
      <c r="L46" s="1757"/>
      <c r="M46" s="1757"/>
      <c r="N46" s="1757"/>
      <c r="O46" s="1757"/>
      <c r="P46" s="1757"/>
      <c r="Q46" s="1757"/>
    </row>
    <row r="47" spans="1:18">
      <c r="A47" s="43"/>
      <c r="B47" s="1757"/>
      <c r="C47" s="1757"/>
      <c r="D47" s="1757"/>
      <c r="E47" s="1757"/>
      <c r="F47" s="1757"/>
      <c r="G47" s="1757"/>
      <c r="H47" s="1757"/>
      <c r="I47" s="1757"/>
      <c r="J47" s="1757"/>
      <c r="K47" s="1757"/>
      <c r="L47" s="1757"/>
      <c r="M47" s="1757"/>
      <c r="N47" s="1757"/>
      <c r="O47" s="1757"/>
      <c r="P47" s="1757"/>
      <c r="Q47" s="1757"/>
    </row>
    <row r="48" spans="1:18">
      <c r="A48" s="43"/>
      <c r="B48" s="1757"/>
      <c r="C48" s="1757"/>
      <c r="D48" s="1757"/>
      <c r="E48" s="1757"/>
      <c r="F48" s="1757"/>
      <c r="G48" s="1757"/>
      <c r="H48" s="1757"/>
      <c r="I48" s="1757"/>
      <c r="J48" s="1757"/>
      <c r="K48" s="1757"/>
      <c r="L48" s="1757"/>
      <c r="M48" s="1757"/>
      <c r="N48" s="1757"/>
      <c r="O48" s="1757"/>
      <c r="P48" s="1757"/>
      <c r="Q48" s="1757"/>
    </row>
    <row r="49" spans="1:19">
      <c r="A49" s="43"/>
      <c r="B49" s="1757"/>
      <c r="C49" s="1757"/>
      <c r="D49" s="1757"/>
      <c r="E49" s="1757"/>
      <c r="F49" s="1757"/>
      <c r="G49" s="1757"/>
      <c r="H49" s="1757"/>
      <c r="I49" s="1757"/>
      <c r="J49" s="1757"/>
      <c r="K49" s="1757"/>
      <c r="L49" s="1757"/>
      <c r="M49" s="1757"/>
      <c r="N49" s="1757"/>
      <c r="O49" s="1757"/>
      <c r="P49" s="1757"/>
      <c r="Q49" s="1757"/>
    </row>
    <row r="50" spans="1:19">
      <c r="A50" s="43"/>
      <c r="B50" s="1757"/>
      <c r="C50" s="1757"/>
      <c r="D50" s="1757"/>
      <c r="E50" s="1757"/>
      <c r="F50" s="1757"/>
      <c r="G50" s="1757"/>
      <c r="H50" s="1757"/>
      <c r="I50" s="1757"/>
      <c r="J50" s="1757"/>
      <c r="K50" s="1757"/>
      <c r="L50" s="1757"/>
      <c r="M50" s="1757"/>
      <c r="N50" s="1757"/>
      <c r="O50" s="1757"/>
      <c r="P50" s="1757"/>
      <c r="Q50" s="1757"/>
    </row>
    <row r="51" spans="1:19">
      <c r="A51" s="43"/>
      <c r="B51" s="1757"/>
      <c r="C51" s="1757"/>
      <c r="D51" s="1757"/>
      <c r="E51" s="1757"/>
      <c r="F51" s="1757"/>
      <c r="G51" s="1757"/>
      <c r="H51" s="1757"/>
      <c r="I51" s="1757"/>
      <c r="J51" s="1757"/>
      <c r="K51" s="1757"/>
      <c r="L51" s="1757"/>
      <c r="M51" s="1757"/>
      <c r="N51" s="1757"/>
      <c r="O51" s="1757"/>
      <c r="P51" s="1757"/>
      <c r="Q51" s="1757"/>
    </row>
    <row r="52" spans="1:19">
      <c r="A52" s="43"/>
      <c r="B52" s="1757"/>
      <c r="C52" s="1757"/>
      <c r="D52" s="1757"/>
      <c r="E52" s="1757"/>
      <c r="F52" s="1757"/>
      <c r="G52" s="1757"/>
      <c r="H52" s="1757"/>
      <c r="I52" s="1757"/>
      <c r="J52" s="1757"/>
      <c r="K52" s="1757"/>
      <c r="L52" s="1757"/>
      <c r="M52" s="1757"/>
      <c r="N52" s="1757"/>
      <c r="O52" s="1757"/>
      <c r="P52" s="1757"/>
      <c r="Q52" s="1757"/>
    </row>
    <row r="53" spans="1:19" ht="23.5" customHeight="1">
      <c r="A53" s="43"/>
      <c r="B53" s="1757"/>
      <c r="C53" s="1757"/>
      <c r="D53" s="1757"/>
      <c r="E53" s="1757"/>
      <c r="F53" s="1757"/>
      <c r="G53" s="1757"/>
      <c r="H53" s="1757"/>
      <c r="I53" s="1757"/>
      <c r="J53" s="1757"/>
      <c r="K53" s="1757"/>
      <c r="L53" s="1757"/>
      <c r="M53" s="1757"/>
      <c r="N53" s="1757"/>
      <c r="O53" s="1757"/>
      <c r="P53" s="1757"/>
      <c r="Q53" s="1757"/>
    </row>
    <row r="54" spans="1:19">
      <c r="A54" s="43"/>
      <c r="B54" s="55"/>
      <c r="C54" s="55"/>
      <c r="D54" s="319"/>
      <c r="E54" s="319"/>
      <c r="F54" s="319"/>
      <c r="G54" s="55"/>
      <c r="H54" s="52"/>
      <c r="I54" s="55"/>
      <c r="J54" s="55"/>
      <c r="K54" s="55"/>
      <c r="L54" s="55"/>
      <c r="M54" s="55"/>
      <c r="N54" s="55"/>
      <c r="O54" s="55"/>
      <c r="P54" s="55"/>
      <c r="Q54" s="55"/>
    </row>
    <row r="55" spans="1:19" ht="14">
      <c r="A55" s="43"/>
      <c r="B55" s="56" t="s">
        <v>509</v>
      </c>
      <c r="C55" s="56"/>
      <c r="D55" s="318"/>
      <c r="E55" s="318"/>
      <c r="F55" s="318"/>
      <c r="G55" s="43"/>
      <c r="H55" s="45"/>
      <c r="I55" s="99"/>
      <c r="J55" s="99"/>
      <c r="K55" s="99"/>
      <c r="L55" s="99"/>
      <c r="M55" s="99"/>
      <c r="N55" s="99"/>
      <c r="O55" s="99"/>
      <c r="P55" s="99"/>
      <c r="Q55" s="43"/>
    </row>
    <row r="56" spans="1:19" ht="28">
      <c r="A56" s="43"/>
      <c r="B56" s="61"/>
      <c r="C56" s="61" t="s">
        <v>89</v>
      </c>
      <c r="D56" s="61" t="s">
        <v>11</v>
      </c>
      <c r="E56" s="61" t="s">
        <v>12</v>
      </c>
      <c r="F56" s="61" t="s">
        <v>13</v>
      </c>
      <c r="G56" s="61" t="s">
        <v>91</v>
      </c>
      <c r="H56" s="61" t="s">
        <v>15</v>
      </c>
      <c r="I56" s="62">
        <v>2019</v>
      </c>
      <c r="J56" s="62">
        <v>2021</v>
      </c>
      <c r="K56" s="62">
        <v>2022</v>
      </c>
      <c r="L56" s="62">
        <v>2023</v>
      </c>
      <c r="M56" s="62">
        <v>2024</v>
      </c>
      <c r="N56" s="825">
        <v>2025</v>
      </c>
      <c r="O56" s="825" t="s">
        <v>16</v>
      </c>
      <c r="P56" s="825" t="s">
        <v>1245</v>
      </c>
      <c r="Q56" s="1003" t="s">
        <v>17</v>
      </c>
      <c r="R56" s="1003" t="s">
        <v>18</v>
      </c>
    </row>
    <row r="57" spans="1:19" ht="40.5">
      <c r="A57" s="43"/>
      <c r="B57" s="1744" t="s">
        <v>453</v>
      </c>
      <c r="C57" s="112" t="s">
        <v>96</v>
      </c>
      <c r="D57" s="162" t="s">
        <v>510</v>
      </c>
      <c r="E57" s="162" t="s">
        <v>21</v>
      </c>
      <c r="F57" s="162" t="s">
        <v>24</v>
      </c>
      <c r="G57" s="112" t="s">
        <v>511</v>
      </c>
      <c r="H57" s="117" t="str">
        <f>IFERROR(VLOOKUP(D57,'ESG Database'!$D$15:$M$818,3,0),"")</f>
        <v>%</v>
      </c>
      <c r="I57" s="1461" t="str">
        <f>IFERROR(VLOOKUP(_xlfn.CONCAT(D57,E57,F57),'ESG Database'!$I$15:$S$818,2,0),"")</f>
        <v>-</v>
      </c>
      <c r="J57" s="628">
        <f>IFERROR(VLOOKUP(_xlfn.CONCAT(D57,E57,F57),'ESG Database'!$I$15:$S$818,3,0),"")</f>
        <v>0.91300000000000003</v>
      </c>
      <c r="K57" s="628">
        <f>IFERROR(VLOOKUP(_xlfn.CONCAT(D57,E57,F57),'ESG Database'!$I$15:$S$818,4,0),"")</f>
        <v>0.90500000000000003</v>
      </c>
      <c r="L57" s="749">
        <f>IFERROR(VLOOKUP(_xlfn.CONCAT(D57,E57,F57),'ESG Database'!$I$15:$S$818,5,0),"")</f>
        <v>0.96699999999999997</v>
      </c>
      <c r="M57" s="749">
        <f>IFERROR(VLOOKUP(_xlfn.CONCAT(D57,E57,F57),'ESG Database'!$I$15:$S$818,6,0),"")</f>
        <v>0.95</v>
      </c>
      <c r="N57" s="749">
        <f>IFERROR(VLOOKUP(_xlfn.CONCAT(D57,E57,F57),'ESG Database'!$I$15:$S$818,7,0),"")</f>
        <v>0.96</v>
      </c>
      <c r="O57" s="1261" t="str">
        <f t="shared" ref="O57:O62" si="2">IFERROR(N57/I57-1,"-")</f>
        <v>-</v>
      </c>
      <c r="P57" s="135">
        <f t="shared" ref="P57:P62" si="3">IFERROR(N57/M57-1,"-")</f>
        <v>1.0526315789473717E-2</v>
      </c>
      <c r="Q57" s="460" t="str">
        <f>IFERROR(VLOOKUP(_xlfn.CONCAT(D57,E57,F57),'ESG Database'!$I$15:$S$818,10,0),"")</f>
        <v>&gt;95%</v>
      </c>
      <c r="R57" s="1323" t="str">
        <f>IFERROR(VLOOKUP(_xlfn.CONCAT(D57,E57,F57),'ESG Database'!$I$15:$S$818,11,0),"")</f>
        <v>-</v>
      </c>
    </row>
    <row r="58" spans="1:19" ht="40.5">
      <c r="A58" s="43"/>
      <c r="B58" s="1746"/>
      <c r="C58" s="112" t="s">
        <v>96</v>
      </c>
      <c r="D58" s="162" t="s">
        <v>512</v>
      </c>
      <c r="E58" s="162" t="s">
        <v>21</v>
      </c>
      <c r="F58" s="162" t="s">
        <v>24</v>
      </c>
      <c r="G58" s="112" t="s">
        <v>513</v>
      </c>
      <c r="H58" s="117" t="str">
        <f>IFERROR(VLOOKUP(D58,'ESG Database'!$D$15:$M$818,3,0),"")</f>
        <v>%</v>
      </c>
      <c r="I58" s="1461" t="str">
        <f>IFERROR(VLOOKUP(_xlfn.CONCAT(D58,E58,F58),'ESG Database'!$I$15:$S$818,2,0),"")</f>
        <v>-</v>
      </c>
      <c r="J58" s="628">
        <f>IFERROR(VLOOKUP(_xlfn.CONCAT(D58,E58,F58),'ESG Database'!$I$15:$S$818,3,0),"")</f>
        <v>0.90900000000000003</v>
      </c>
      <c r="K58" s="628">
        <f>IFERROR(VLOOKUP(_xlfn.CONCAT(D58,E58,F58),'ESG Database'!$I$15:$S$818,4,0),"")</f>
        <v>0.88600000000000001</v>
      </c>
      <c r="L58" s="1158">
        <f>IFERROR(VLOOKUP(_xlfn.CONCAT(D58,E58,F58),'ESG Database'!$I$15:$S$818,5,0),"")</f>
        <v>0.97699999999999998</v>
      </c>
      <c r="M58" s="1158">
        <f>IFERROR(VLOOKUP(_xlfn.CONCAT(D58,E58,F58),'ESG Database'!$I$15:$S$818,6,0),"")</f>
        <v>0.98</v>
      </c>
      <c r="N58" s="142">
        <f>IFERROR(VLOOKUP(_xlfn.CONCAT(D58,E58,F58),'ESG Database'!$I$15:$S$818,7,0),"")</f>
        <v>0.93</v>
      </c>
      <c r="O58" s="1261" t="str">
        <f t="shared" si="2"/>
        <v>-</v>
      </c>
      <c r="P58" s="135">
        <f t="shared" si="3"/>
        <v>-5.1020408163265252E-2</v>
      </c>
      <c r="Q58" s="1323" t="str">
        <f>IFERROR(VLOOKUP(_xlfn.CONCAT(D58,E58,F58),'ESG Database'!$I$15:$S$818,10,0),"")</f>
        <v>-</v>
      </c>
      <c r="R58" s="1323" t="str">
        <f>IFERROR(VLOOKUP(_xlfn.CONCAT(D58,E58,F58),'ESG Database'!$I$15:$S$818,11,0),"")</f>
        <v>-</v>
      </c>
      <c r="S58" t="str">
        <f>IFERROR(VLOOKUP(_xlfn.CONCAT(D58,E58,F58),'ESG Database'!$I$15:$S$818,11,0),"")</f>
        <v>-</v>
      </c>
    </row>
    <row r="59" spans="1:19" ht="40.5">
      <c r="A59" s="43"/>
      <c r="B59" s="920" t="s">
        <v>514</v>
      </c>
      <c r="C59" s="920" t="s">
        <v>96</v>
      </c>
      <c r="D59" s="921" t="s">
        <v>515</v>
      </c>
      <c r="E59" s="921" t="s">
        <v>21</v>
      </c>
      <c r="F59" s="921" t="s">
        <v>24</v>
      </c>
      <c r="G59" s="920" t="s">
        <v>516</v>
      </c>
      <c r="H59" s="922" t="str">
        <f>IFERROR(VLOOKUP(D59,'ESG Database'!$D$15:$M$818,3,0),"")</f>
        <v>%</v>
      </c>
      <c r="I59" s="1462" t="str">
        <f>IFERROR(VLOOKUP(_xlfn.CONCAT(D59,E59,F59),'ESG Database'!$I$15:$S$818,2,0),"")</f>
        <v>-</v>
      </c>
      <c r="J59" s="1468">
        <f>IFERROR(VLOOKUP(_xlfn.CONCAT(D59,E59,F59),'ESG Database'!$I$15:$S$818,3,0),"")</f>
        <v>0.8</v>
      </c>
      <c r="K59" s="1468">
        <f>IFERROR(VLOOKUP(_xlfn.CONCAT(D59,E59,F59),'ESG Database'!$I$15:$S$818,4,0),"")</f>
        <v>0.94699999999999995</v>
      </c>
      <c r="L59" s="1468">
        <f>IFERROR(VLOOKUP(_xlfn.CONCAT(D59,E59,F59),'ESG Database'!$I$15:$S$818,5,0),"")</f>
        <v>0.94799999999999995</v>
      </c>
      <c r="M59" s="1468">
        <f>IFERROR(VLOOKUP(_xlfn.CONCAT(D59,E59,F59),'ESG Database'!$I$15:$S$818,6,0),"")</f>
        <v>0.98399999999999999</v>
      </c>
      <c r="N59" s="923">
        <f>IFERROR(VLOOKUP(_xlfn.CONCAT(D59,E59,F59),'ESG Database'!$I$15:$S$818,7,0),"")</f>
        <v>0.97599999999999998</v>
      </c>
      <c r="O59" s="1663" t="str">
        <f t="shared" si="2"/>
        <v>-</v>
      </c>
      <c r="P59" s="924">
        <f t="shared" si="3"/>
        <v>-8.1300813008130524E-3</v>
      </c>
      <c r="Q59" s="925" t="str">
        <f>IFERROR(VLOOKUP(_xlfn.CONCAT(D59,E59,F59),'ESG Database'!$I$15:$S$818,10,0),"")</f>
        <v>&gt;98%</v>
      </c>
      <c r="R59" s="1662" t="str">
        <f>IFERROR(VLOOKUP(_xlfn.CONCAT(D59,E59,F59),'ESG Database'!$I$15:$S$818,11,0),"")</f>
        <v>-</v>
      </c>
    </row>
    <row r="60" spans="1:19">
      <c r="A60" s="43"/>
      <c r="B60" s="112" t="s">
        <v>517</v>
      </c>
      <c r="C60" s="112" t="s">
        <v>96</v>
      </c>
      <c r="D60" s="162" t="s">
        <v>43</v>
      </c>
      <c r="E60" s="162" t="s">
        <v>21</v>
      </c>
      <c r="F60" s="162" t="s">
        <v>24</v>
      </c>
      <c r="G60" s="112" t="s">
        <v>518</v>
      </c>
      <c r="H60" s="117" t="str">
        <f>IFERROR(VLOOKUP(D60,'ESG Database'!$D$15:$M$818,3,0),"")</f>
        <v>score</v>
      </c>
      <c r="I60" s="1250" t="str">
        <f>IFERROR(VLOOKUP(_xlfn.CONCAT(D60,E60,F60),'ESG Database'!$I$15:$S$818,2,0),"")</f>
        <v>-</v>
      </c>
      <c r="J60" s="1368">
        <f>IFERROR(VLOOKUP(_xlfn.CONCAT(D60,E60,F60),'ESG Database'!$I$15:$S$818,3,0),"")</f>
        <v>929</v>
      </c>
      <c r="K60" s="1368">
        <f>IFERROR(VLOOKUP(_xlfn.CONCAT(D60,E60,F60),'ESG Database'!$I$15:$S$818,4,0),"")</f>
        <v>942</v>
      </c>
      <c r="L60" s="1368">
        <f>IFERROR(VLOOKUP(_xlfn.CONCAT(D60,E60,F60),'ESG Database'!$I$15:$S$818,5,0),"")</f>
        <v>958</v>
      </c>
      <c r="M60" s="471">
        <f>IFERROR(VLOOKUP(_xlfn.CONCAT(D60,E60,F60),'ESG Database'!$I$15:$S$818,6,0),"")</f>
        <v>977</v>
      </c>
      <c r="N60" s="114">
        <f>IFERROR(VLOOKUP(_xlfn.CONCAT(D60,E60,F60),'ESG Database'!$I$15:$S$818,7,0),"")</f>
        <v>990</v>
      </c>
      <c r="O60" s="1261" t="str">
        <f t="shared" si="2"/>
        <v>-</v>
      </c>
      <c r="P60" s="135">
        <f t="shared" si="3"/>
        <v>1.3306038894575156E-2</v>
      </c>
      <c r="Q60" s="1323" t="str">
        <f>IFERROR(VLOOKUP(_xlfn.CONCAT(D60,E60,F60),'ESG Database'!$I$15:$S$818,10,0),"")</f>
        <v>-</v>
      </c>
      <c r="R60" s="1323" t="str">
        <f>IFERROR(VLOOKUP(_xlfn.CONCAT(D60,E60,F60),'ESG Database'!$I$15:$S$818,11,0),"")</f>
        <v>-</v>
      </c>
    </row>
    <row r="61" spans="1:19">
      <c r="A61" s="43"/>
      <c r="B61" s="1465" t="s">
        <v>519</v>
      </c>
      <c r="C61" s="75" t="s">
        <v>96</v>
      </c>
      <c r="D61" s="926" t="s">
        <v>45</v>
      </c>
      <c r="E61" s="926" t="s">
        <v>21</v>
      </c>
      <c r="F61" s="926" t="s">
        <v>24</v>
      </c>
      <c r="G61" s="75" t="s">
        <v>520</v>
      </c>
      <c r="H61" s="927" t="str">
        <f>IFERROR(VLOOKUP(D61,'ESG Database'!$D$15:$M$818,3,0),"")</f>
        <v>score</v>
      </c>
      <c r="I61" s="1463" t="str">
        <f>IFERROR(VLOOKUP(_xlfn.CONCAT(D61,E61,F61),'ESG Database'!$I$15:$S$818,2,0),"")</f>
        <v>-</v>
      </c>
      <c r="J61" s="76" t="str">
        <f>IFERROR(VLOOKUP(_xlfn.CONCAT(D61,E61,F61),'ESG Database'!$I$15:$S$818,3,0),"")</f>
        <v>-</v>
      </c>
      <c r="K61" s="76" t="str">
        <f>IFERROR(VLOOKUP(_xlfn.CONCAT(D61,E61,F61),'ESG Database'!$I$15:$S$818,4,0),"")</f>
        <v>7.7 (B)</v>
      </c>
      <c r="L61" s="76" t="str">
        <f>IFERROR(VLOOKUP(_xlfn.CONCAT(D61,E61,F61),'ESG Database'!$I$15:$S$818,5,0),"")</f>
        <v>8 (B)</v>
      </c>
      <c r="M61" s="76" t="str">
        <f>CONCATENATE(IFERROR(VLOOKUP(_xlfn.CONCAT(D61,E61,F61),'ESG Database'!$I$15:$S$818,6,0),""))</f>
        <v>8.8 (A)</v>
      </c>
      <c r="N61" s="76" t="str">
        <f>IFERROR(VLOOKUP(_xlfn.CONCAT(D61,E61,F61),'ESG Database'!$I$15:$S$818,7,0),"")</f>
        <v>9.2 (A)</v>
      </c>
      <c r="O61" s="1664" t="str">
        <f t="shared" si="2"/>
        <v>-</v>
      </c>
      <c r="P61" s="1664" t="str">
        <f t="shared" si="3"/>
        <v>-</v>
      </c>
      <c r="Q61" s="1594" t="str">
        <f>IFERROR(VLOOKUP(_xlfn.CONCAT(D61,E61,F61),'ESG Database'!$I$15:$S$818,10,0),"")</f>
        <v>-</v>
      </c>
      <c r="R61" s="1481" t="str">
        <f>IFERROR(VLOOKUP(_xlfn.CONCAT(D61,E61,F61),'ESG Database'!$I$15:$S$818,11,0),"")</f>
        <v>-</v>
      </c>
    </row>
    <row r="62" spans="1:19" ht="27">
      <c r="A62" s="43"/>
      <c r="B62" s="1466" t="s">
        <v>521</v>
      </c>
      <c r="C62" s="930" t="s">
        <v>479</v>
      </c>
      <c r="D62" s="1467" t="s">
        <v>47</v>
      </c>
      <c r="E62" s="931" t="s">
        <v>21</v>
      </c>
      <c r="F62" s="931" t="s">
        <v>24</v>
      </c>
      <c r="G62" s="876" t="s">
        <v>522</v>
      </c>
      <c r="H62" s="932" t="str">
        <f>IFERROR(VLOOKUP(D62,'ESG Database'!$D$15:$M$818,3,0),"")</f>
        <v>score</v>
      </c>
      <c r="I62" s="1464" t="str">
        <f>IFERROR(VLOOKUP(_xlfn.CONCAT(D62,E62,F62),'ESG Database'!$I$15:$S$818,2,0),"")</f>
        <v>-</v>
      </c>
      <c r="J62" s="929" t="str">
        <f>IFERROR(VLOOKUP(_xlfn.CONCAT(D62,E62,F62),'ESG Database'!$I$15:$S$818,3,0),"")</f>
        <v>-</v>
      </c>
      <c r="K62" s="929" t="str">
        <f>IFERROR(VLOOKUP(_xlfn.CONCAT(D62,E62,F62),'ESG Database'!$I$15:$S$818,4,0),"")</f>
        <v>730 - Basic</v>
      </c>
      <c r="L62" s="929" t="str">
        <f>IFERROR(VLOOKUP(_xlfn.CONCAT(D62,E62,F62),'ESG Database'!$I$15:$S$818,5,0),"")</f>
        <v>718 - Intermediate</v>
      </c>
      <c r="M62" s="929" t="str">
        <f>CONCATENATE(IFERROR(VLOOKUP(_xlfn.CONCAT(D62,E62,F62),'ESG Database'!$I$15:$S$818,6,0),""))</f>
        <v>758 (Advanced)</v>
      </c>
      <c r="N62" s="929" t="str">
        <f>IFERROR(VLOOKUP(_xlfn.CONCAT(D62,E62,F62),'ESG Database'!$I$15:$S$818,7,0),"")</f>
        <v>782 (Advanced)</v>
      </c>
      <c r="O62" s="1665" t="str">
        <f t="shared" si="2"/>
        <v>-</v>
      </c>
      <c r="P62" s="1665" t="str">
        <f t="shared" si="3"/>
        <v>-</v>
      </c>
      <c r="Q62" s="1483" t="str">
        <f>IFERROR(VLOOKUP(_xlfn.CONCAT(D62,E62,F62),'ESG Database'!$I$15:$S$818,10,0),"")</f>
        <v>-</v>
      </c>
      <c r="R62" s="1483" t="str">
        <f>IFERROR(VLOOKUP(_xlfn.CONCAT(D62,E62,F62),'ESG Database'!$I$15:$S$818,11,0),"")</f>
        <v>-</v>
      </c>
    </row>
    <row r="63" spans="1:19" ht="27" customHeight="1">
      <c r="A63" s="43"/>
      <c r="B63" s="1807" t="s">
        <v>506</v>
      </c>
      <c r="C63" s="1807"/>
      <c r="D63" s="1807"/>
      <c r="E63" s="1807"/>
      <c r="F63" s="1807"/>
      <c r="G63" s="1807"/>
      <c r="H63" s="1807"/>
      <c r="I63" s="1807"/>
      <c r="J63" s="1807"/>
      <c r="K63" s="1807"/>
      <c r="L63" s="1807"/>
      <c r="M63" s="1807"/>
      <c r="N63" s="1807"/>
      <c r="O63" s="1807"/>
      <c r="P63" s="1807"/>
      <c r="Q63" s="1807"/>
    </row>
    <row r="64" spans="1:19">
      <c r="A64" s="43"/>
      <c r="B64" s="43"/>
      <c r="C64" s="43"/>
      <c r="D64" s="318"/>
      <c r="E64" s="318"/>
      <c r="F64" s="318"/>
      <c r="G64" s="43"/>
      <c r="H64" s="45"/>
      <c r="I64" s="99"/>
      <c r="J64" s="99"/>
      <c r="K64" s="99"/>
      <c r="L64" s="99"/>
      <c r="M64" s="99"/>
      <c r="N64" s="99"/>
      <c r="O64" s="99"/>
      <c r="P64" s="99"/>
      <c r="Q64" s="43"/>
    </row>
    <row r="65" spans="1:17">
      <c r="A65" s="43"/>
      <c r="B65" s="43"/>
      <c r="C65" s="43"/>
      <c r="D65" s="318"/>
      <c r="E65" s="318"/>
      <c r="F65" s="318"/>
      <c r="G65" s="43"/>
      <c r="H65" s="45"/>
      <c r="I65" s="99"/>
      <c r="J65" s="99"/>
      <c r="K65" s="99"/>
      <c r="L65" s="99"/>
      <c r="M65" s="99"/>
      <c r="N65" s="99"/>
      <c r="O65" s="99"/>
      <c r="P65" s="99"/>
      <c r="Q65" s="43"/>
    </row>
    <row r="66" spans="1:17" ht="22.5">
      <c r="A66" s="43"/>
      <c r="B66" s="54" t="s">
        <v>146</v>
      </c>
      <c r="C66" s="54"/>
      <c r="D66" s="318"/>
      <c r="E66" s="318"/>
      <c r="F66" s="318"/>
      <c r="G66" s="43"/>
      <c r="H66" s="45"/>
      <c r="I66" s="99"/>
      <c r="J66" s="99"/>
      <c r="K66" s="99"/>
      <c r="L66" s="99"/>
      <c r="M66" s="99"/>
      <c r="N66" s="99"/>
      <c r="O66" s="99"/>
      <c r="P66" s="99"/>
      <c r="Q66" s="43"/>
    </row>
    <row r="67" spans="1:17">
      <c r="A67" s="43"/>
      <c r="B67" s="43"/>
      <c r="C67" s="43"/>
      <c r="D67" s="318"/>
      <c r="E67" s="318"/>
      <c r="F67" s="318"/>
      <c r="G67" s="43"/>
      <c r="H67" s="45"/>
      <c r="I67" s="99"/>
      <c r="J67" s="99"/>
      <c r="K67" s="99"/>
      <c r="L67" s="99"/>
      <c r="M67" s="99"/>
      <c r="N67" s="99"/>
      <c r="O67" s="99"/>
      <c r="P67" s="99"/>
      <c r="Q67" s="43"/>
    </row>
    <row r="68" spans="1:17" ht="50" customHeight="1">
      <c r="A68" s="43"/>
      <c r="B68" s="43"/>
      <c r="C68" s="87"/>
      <c r="D68" s="320"/>
      <c r="E68" s="320"/>
      <c r="F68" s="320"/>
      <c r="G68" s="91" t="s">
        <v>56</v>
      </c>
      <c r="H68" s="45"/>
      <c r="I68" s="48"/>
      <c r="J68" s="92"/>
      <c r="K68" s="93" t="s">
        <v>59</v>
      </c>
      <c r="L68" s="93"/>
      <c r="M68" s="48"/>
      <c r="N68" s="48"/>
      <c r="O68" s="48"/>
      <c r="P68" s="48"/>
      <c r="Q68" s="43"/>
    </row>
    <row r="69" spans="1:17" ht="13" customHeight="1">
      <c r="A69" s="43"/>
      <c r="B69" s="43"/>
      <c r="C69" s="43"/>
      <c r="D69" s="318"/>
      <c r="E69" s="318"/>
      <c r="F69" s="318"/>
      <c r="G69" s="43"/>
      <c r="H69" s="45"/>
      <c r="I69" s="48"/>
      <c r="J69" s="48"/>
      <c r="K69" s="94"/>
      <c r="L69" s="94"/>
      <c r="M69" s="48"/>
      <c r="N69" s="48"/>
      <c r="O69" s="48"/>
      <c r="P69" s="48"/>
      <c r="Q69" s="43"/>
    </row>
    <row r="70" spans="1:17" ht="50" customHeight="1">
      <c r="A70" s="43"/>
      <c r="B70" s="43"/>
      <c r="C70" s="87"/>
      <c r="D70" s="320"/>
      <c r="E70" s="320"/>
      <c r="F70" s="320"/>
      <c r="G70" s="91" t="s">
        <v>62</v>
      </c>
      <c r="H70" s="45"/>
      <c r="I70" s="48"/>
      <c r="J70" s="48"/>
      <c r="K70" s="233"/>
      <c r="L70" s="233"/>
      <c r="M70" s="48"/>
      <c r="N70" s="48"/>
      <c r="O70" s="48"/>
      <c r="P70" s="48"/>
      <c r="Q70" s="43"/>
    </row>
    <row r="71" spans="1:17" ht="27.75" customHeight="1">
      <c r="A71" s="43"/>
      <c r="B71" s="43"/>
      <c r="C71" s="43"/>
      <c r="D71" s="318"/>
      <c r="E71" s="318"/>
      <c r="F71" s="318"/>
      <c r="G71" s="43"/>
      <c r="H71" s="45"/>
      <c r="I71" s="48"/>
      <c r="J71" s="48"/>
      <c r="K71" s="94"/>
      <c r="L71" s="94"/>
      <c r="M71" s="48"/>
      <c r="N71" s="48"/>
      <c r="O71" s="48"/>
      <c r="P71" s="48"/>
      <c r="Q71" s="43"/>
    </row>
    <row r="72" spans="1:17" hidden="1">
      <c r="A72" s="43"/>
      <c r="B72" s="43"/>
      <c r="C72" s="43"/>
      <c r="D72" s="318"/>
      <c r="E72" s="318"/>
      <c r="F72" s="318"/>
      <c r="G72" s="43"/>
      <c r="H72" s="45"/>
      <c r="I72" s="99"/>
      <c r="J72" s="99"/>
      <c r="K72" s="99"/>
      <c r="L72" s="99"/>
      <c r="M72" s="99"/>
      <c r="N72" s="99"/>
      <c r="O72" s="99"/>
      <c r="P72" s="99"/>
      <c r="Q72" s="43"/>
    </row>
    <row r="73" spans="1:17"/>
    <row r="74" spans="1:17"/>
    <row r="75" spans="1:17"/>
  </sheetData>
  <sheetProtection algorithmName="SHA-512" hashValue="bfMKbx9u7WEyo+Zkh+3lSCjY6Eb4y0iiENvbjQypab0x5+SYNF3V9Qdh2iR/xXx/2MSJzW8JXIBmlzvtiGNU0A==" saltValue="ZaQy0hXuTnBMSjnkuQg/sg==" spinCount="100000" sheet="1" objects="1" scenarios="1" sort="0" autoFilter="0"/>
  <mergeCells count="13">
    <mergeCell ref="B29:C31"/>
    <mergeCell ref="B32:C32"/>
    <mergeCell ref="B57:B58"/>
    <mergeCell ref="B63:Q63"/>
    <mergeCell ref="B13:Q19"/>
    <mergeCell ref="B43:Q53"/>
    <mergeCell ref="B38:Q38"/>
    <mergeCell ref="B33:C33"/>
    <mergeCell ref="B34:C34"/>
    <mergeCell ref="B35:C35"/>
    <mergeCell ref="B36:C36"/>
    <mergeCell ref="B25:C25"/>
    <mergeCell ref="B26:C28"/>
  </mergeCells>
  <hyperlinks>
    <hyperlink ref="G68" r:id="rId1" xr:uid="{3EFB986D-7E79-264D-94D3-A043C40FDAF2}"/>
    <hyperlink ref="G70" r:id="rId2" xr:uid="{7BC4BE0D-CCCE-5944-A1BE-ADF90DE4A463}"/>
    <hyperlink ref="K68" r:id="rId3" xr:uid="{D6F3A96A-661B-6041-9102-843EE6F6FD51}"/>
  </hyperlinks>
  <pageMargins left="0.7" right="0.7" top="0.75" bottom="0.75" header="0.3" footer="0.3"/>
  <pageSetup paperSize="9" scale="50" fitToHeight="3" orientation="landscape" r:id="rId4"/>
  <rowBreaks count="1" manualBreakCount="1">
    <brk id="40" max="16383" man="1"/>
  </rowBreaks>
  <ignoredErrors>
    <ignoredError sqref="M61 M62" formula="1"/>
    <ignoredError sqref="O23 O56" numberStoredAsText="1"/>
  </ignoredErrors>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64CB-77CC-DE49-BCB1-5423582D1DE0}">
  <sheetPr>
    <pageSetUpPr fitToPage="1"/>
  </sheetPr>
  <dimension ref="A1:AF41"/>
  <sheetViews>
    <sheetView showGridLines="0" showRowColHeaders="0" zoomScaleNormal="100" zoomScaleSheetLayoutView="100" workbookViewId="0">
      <pane ySplit="8" topLeftCell="A9" activePane="bottomLeft" state="frozen"/>
      <selection activeCell="B15" sqref="B15:P26"/>
      <selection pane="bottomLeft" activeCell="B10" sqref="B10"/>
    </sheetView>
  </sheetViews>
  <sheetFormatPr baseColWidth="10" defaultColWidth="0" defaultRowHeight="13.5"/>
  <cols>
    <col min="1" max="1" width="2.5" customWidth="1"/>
    <col min="2" max="2" width="41.33203125" customWidth="1"/>
    <col min="3" max="3" width="11.33203125" customWidth="1"/>
    <col min="4" max="4" width="12.5" customWidth="1"/>
    <col min="5" max="5" width="12.33203125" style="7" customWidth="1"/>
    <col min="6" max="6" width="12.5" style="7" customWidth="1"/>
    <col min="7" max="7" width="10.83203125" style="7" customWidth="1"/>
    <col min="8" max="11" width="10.83203125" style="6" customWidth="1"/>
    <col min="12" max="12" width="12" style="6" customWidth="1"/>
    <col min="13" max="13" width="10" style="6" customWidth="1"/>
    <col min="14" max="14" width="11.1640625" style="6" customWidth="1"/>
    <col min="15" max="15" width="12.6640625" style="6" customWidth="1"/>
    <col min="16" max="16" width="14.1640625" style="6" customWidth="1"/>
    <col min="17" max="17" width="17" customWidth="1"/>
    <col min="18" max="18" width="10.83203125" customWidth="1"/>
    <col min="19" max="19" width="12" hidden="1" customWidth="1"/>
    <col min="20" max="21" width="10.83203125" hidden="1" customWidth="1"/>
    <col min="22" max="32" width="9" hidden="1" customWidth="1"/>
    <col min="33" max="33" width="0" hidden="1" customWidth="1"/>
  </cols>
  <sheetData>
    <row r="1" spans="1:32">
      <c r="A1" s="37"/>
      <c r="B1" s="37"/>
      <c r="C1" s="37"/>
      <c r="D1" s="37"/>
      <c r="E1" s="41"/>
      <c r="F1" s="41"/>
      <c r="G1" s="41"/>
      <c r="H1" s="98"/>
      <c r="I1" s="98"/>
      <c r="J1" s="98"/>
      <c r="K1" s="98"/>
      <c r="L1" s="98"/>
      <c r="M1" s="98"/>
      <c r="N1" s="98"/>
      <c r="O1" s="98"/>
      <c r="P1" s="98"/>
      <c r="Q1" s="37"/>
      <c r="R1" s="37"/>
      <c r="S1" s="1"/>
      <c r="T1" s="1"/>
      <c r="U1" s="1"/>
      <c r="V1" s="1"/>
      <c r="W1" s="1"/>
      <c r="X1" s="1"/>
      <c r="Y1" s="1"/>
      <c r="Z1" s="1"/>
      <c r="AA1" s="1"/>
      <c r="AB1" s="1"/>
      <c r="AC1" s="1"/>
      <c r="AD1" s="1"/>
      <c r="AE1" s="1"/>
      <c r="AF1" s="1"/>
    </row>
    <row r="2" spans="1:32">
      <c r="A2" s="37"/>
      <c r="B2" s="37"/>
      <c r="C2" s="37"/>
      <c r="D2" s="37"/>
      <c r="E2" s="41"/>
      <c r="F2" s="41"/>
      <c r="G2" s="41"/>
      <c r="H2" s="98"/>
      <c r="I2" s="98"/>
      <c r="J2" s="98"/>
      <c r="K2" s="98"/>
      <c r="L2" s="98"/>
      <c r="M2" s="98"/>
      <c r="N2" s="98"/>
      <c r="O2" s="98"/>
      <c r="P2" s="98"/>
      <c r="Q2" s="37"/>
      <c r="R2" s="37"/>
      <c r="S2" s="1"/>
      <c r="T2" s="1"/>
      <c r="U2" s="1"/>
      <c r="V2" s="1"/>
      <c r="W2" s="1"/>
      <c r="X2" s="1"/>
      <c r="Y2" s="1"/>
      <c r="Z2" s="1"/>
      <c r="AA2" s="1"/>
      <c r="AB2" s="1"/>
      <c r="AC2" s="1"/>
      <c r="AD2" s="1"/>
      <c r="AE2" s="1"/>
      <c r="AF2" s="1"/>
    </row>
    <row r="3" spans="1:32">
      <c r="A3" s="37"/>
      <c r="B3" s="37"/>
      <c r="C3" s="37"/>
      <c r="D3" s="37"/>
      <c r="E3" s="41"/>
      <c r="F3" s="41"/>
      <c r="G3" s="41"/>
      <c r="H3" s="98"/>
      <c r="I3" s="98"/>
      <c r="J3" s="98"/>
      <c r="K3" s="98"/>
      <c r="L3" s="98"/>
      <c r="M3" s="98"/>
      <c r="N3" s="98"/>
      <c r="O3" s="98"/>
      <c r="P3" s="98"/>
      <c r="Q3" s="37"/>
      <c r="R3" s="37"/>
      <c r="S3" s="1"/>
      <c r="T3" s="1"/>
      <c r="U3" s="1"/>
      <c r="V3" s="1"/>
      <c r="W3" s="1"/>
      <c r="X3" s="1"/>
      <c r="Y3" s="1"/>
      <c r="Z3" s="1"/>
      <c r="AA3" s="1"/>
      <c r="AB3" s="1"/>
      <c r="AC3" s="1"/>
      <c r="AD3" s="1"/>
      <c r="AE3" s="1"/>
      <c r="AF3" s="1"/>
    </row>
    <row r="4" spans="1:32">
      <c r="A4" s="37"/>
      <c r="B4" s="37"/>
      <c r="C4" s="37"/>
      <c r="D4" s="37"/>
      <c r="E4" s="41"/>
      <c r="F4" s="41"/>
      <c r="G4" s="41"/>
      <c r="H4" s="98"/>
      <c r="I4" s="98"/>
      <c r="J4" s="98"/>
      <c r="K4" s="98"/>
      <c r="L4" s="98"/>
      <c r="M4" s="98"/>
      <c r="N4" s="98"/>
      <c r="O4" s="98"/>
      <c r="P4" s="98"/>
      <c r="Q4" s="37"/>
      <c r="R4" s="37"/>
      <c r="S4" s="1"/>
      <c r="T4" s="1"/>
      <c r="U4" s="1"/>
      <c r="V4" s="1"/>
      <c r="W4" s="1"/>
      <c r="X4" s="1"/>
      <c r="Y4" s="1"/>
      <c r="Z4" s="1"/>
      <c r="AA4" s="1"/>
      <c r="AB4" s="1"/>
      <c r="AC4" s="1"/>
      <c r="AD4" s="1"/>
      <c r="AE4" s="1"/>
      <c r="AF4" s="1"/>
    </row>
    <row r="5" spans="1:32">
      <c r="A5" s="37"/>
      <c r="B5" s="37"/>
      <c r="C5" s="37"/>
      <c r="D5" s="37"/>
      <c r="E5" s="41"/>
      <c r="F5" s="41"/>
      <c r="G5" s="41"/>
      <c r="H5" s="98"/>
      <c r="I5" s="98"/>
      <c r="J5" s="98"/>
      <c r="K5" s="98"/>
      <c r="L5" s="98"/>
      <c r="M5" s="98"/>
      <c r="N5" s="98"/>
      <c r="O5" s="98"/>
      <c r="P5" s="98"/>
      <c r="Q5" s="37"/>
      <c r="R5" s="37"/>
      <c r="S5" s="1"/>
      <c r="T5" s="1"/>
      <c r="U5" s="1"/>
      <c r="V5" s="1"/>
      <c r="W5" s="1"/>
      <c r="X5" s="1"/>
      <c r="Y5" s="1"/>
      <c r="Z5" s="1"/>
      <c r="AA5" s="1"/>
      <c r="AB5" s="1"/>
      <c r="AC5" s="1"/>
      <c r="AD5" s="1"/>
      <c r="AE5" s="1"/>
      <c r="AF5" s="1"/>
    </row>
    <row r="6" spans="1:32">
      <c r="A6" s="37"/>
      <c r="B6" s="37"/>
      <c r="C6" s="37"/>
      <c r="D6" s="37"/>
      <c r="E6" s="41"/>
      <c r="F6" s="41"/>
      <c r="G6" s="41"/>
      <c r="H6" s="98"/>
      <c r="I6" s="98"/>
      <c r="J6" s="98"/>
      <c r="K6" s="98"/>
      <c r="L6" s="98"/>
      <c r="M6" s="98"/>
      <c r="N6" s="98"/>
      <c r="O6" s="98"/>
      <c r="P6" s="98"/>
      <c r="Q6" s="37"/>
      <c r="R6" s="37"/>
      <c r="S6" s="1"/>
      <c r="T6" s="1"/>
      <c r="U6" s="1"/>
      <c r="V6" s="1"/>
      <c r="W6" s="1"/>
      <c r="X6" s="1"/>
      <c r="Y6" s="1"/>
      <c r="Z6" s="1"/>
      <c r="AA6" s="1"/>
      <c r="AB6" s="1"/>
      <c r="AC6" s="1"/>
      <c r="AD6" s="1"/>
      <c r="AE6" s="1"/>
      <c r="AF6" s="1"/>
    </row>
    <row r="7" spans="1:32">
      <c r="A7" s="37"/>
      <c r="B7" s="37"/>
      <c r="C7" s="37"/>
      <c r="D7" s="37"/>
      <c r="E7" s="41"/>
      <c r="F7" s="41"/>
      <c r="G7" s="41"/>
      <c r="H7" s="98"/>
      <c r="I7" s="98"/>
      <c r="J7" s="98"/>
      <c r="K7" s="98"/>
      <c r="L7" s="98"/>
      <c r="M7" s="98"/>
      <c r="N7" s="98"/>
      <c r="O7" s="98"/>
      <c r="P7" s="98"/>
      <c r="Q7" s="37"/>
      <c r="R7" s="37"/>
      <c r="S7" s="1"/>
      <c r="T7" s="1"/>
      <c r="U7" s="1"/>
      <c r="V7" s="1"/>
      <c r="W7" s="1"/>
      <c r="X7" s="1"/>
      <c r="Y7" s="1"/>
      <c r="Z7" s="1"/>
      <c r="AA7" s="1"/>
      <c r="AB7" s="1"/>
      <c r="AC7" s="1"/>
      <c r="AD7" s="1"/>
      <c r="AE7" s="1"/>
      <c r="AF7" s="1"/>
    </row>
    <row r="8" spans="1:32">
      <c r="A8" s="37"/>
      <c r="B8" s="37"/>
      <c r="C8" s="37"/>
      <c r="D8" s="37"/>
      <c r="E8" s="41"/>
      <c r="F8" s="41"/>
      <c r="G8" s="41"/>
      <c r="H8" s="98"/>
      <c r="I8" s="98"/>
      <c r="J8" s="98"/>
      <c r="K8" s="98"/>
      <c r="L8" s="98"/>
      <c r="M8" s="98"/>
      <c r="N8" s="98"/>
      <c r="O8" s="98"/>
      <c r="P8" s="98"/>
      <c r="Q8" s="37"/>
      <c r="R8" s="37"/>
      <c r="S8" s="1"/>
      <c r="T8" s="1"/>
      <c r="U8" s="1"/>
      <c r="V8" s="1"/>
      <c r="W8" s="1"/>
      <c r="X8" s="1"/>
      <c r="Y8" s="1"/>
      <c r="Z8" s="1"/>
      <c r="AA8" s="1"/>
      <c r="AB8" s="1"/>
      <c r="AC8" s="1"/>
      <c r="AD8" s="1"/>
      <c r="AE8" s="1"/>
      <c r="AF8" s="1"/>
    </row>
    <row r="9" spans="1:32">
      <c r="A9" s="43"/>
      <c r="B9" s="43"/>
      <c r="C9" s="43"/>
      <c r="D9" s="43"/>
      <c r="E9" s="47"/>
      <c r="F9" s="47"/>
      <c r="G9" s="47"/>
      <c r="H9" s="99"/>
      <c r="I9" s="99"/>
      <c r="J9" s="99"/>
      <c r="K9" s="99"/>
      <c r="L9" s="99"/>
      <c r="M9" s="99"/>
      <c r="N9" s="99"/>
      <c r="O9" s="99"/>
      <c r="P9" s="99"/>
      <c r="Q9" s="43"/>
      <c r="R9" s="43"/>
    </row>
    <row r="10" spans="1:32" ht="31">
      <c r="A10" s="43"/>
      <c r="B10" s="49" t="s">
        <v>1236</v>
      </c>
      <c r="C10" s="43"/>
      <c r="D10" s="43"/>
      <c r="E10" s="47"/>
      <c r="F10" s="47"/>
      <c r="G10" s="47"/>
      <c r="H10" s="99"/>
      <c r="I10" s="99"/>
      <c r="J10" s="99"/>
      <c r="K10" s="99"/>
      <c r="L10" s="99"/>
      <c r="M10" s="99"/>
      <c r="N10" s="99"/>
      <c r="O10" s="99"/>
      <c r="P10" s="99"/>
      <c r="Q10" s="43"/>
      <c r="R10" s="43"/>
    </row>
    <row r="11" spans="1:32">
      <c r="A11" s="43"/>
      <c r="B11" s="43"/>
      <c r="C11" s="43"/>
      <c r="D11" s="43"/>
      <c r="E11" s="47"/>
      <c r="F11" s="47"/>
      <c r="G11" s="47"/>
      <c r="H11" s="99"/>
      <c r="I11" s="99"/>
      <c r="J11" s="99"/>
      <c r="K11" s="99"/>
      <c r="L11" s="99"/>
      <c r="M11" s="99"/>
      <c r="N11" s="99"/>
      <c r="O11" s="99"/>
      <c r="P11" s="99"/>
      <c r="Q11" s="43"/>
      <c r="R11" s="43"/>
    </row>
    <row r="12" spans="1:32" ht="18.5">
      <c r="A12" s="966"/>
      <c r="B12" s="132" t="s">
        <v>2221</v>
      </c>
      <c r="C12" s="1469"/>
      <c r="D12" s="1469"/>
      <c r="E12" s="1469"/>
      <c r="F12" s="1469"/>
      <c r="G12" s="1469"/>
      <c r="H12" s="1469"/>
      <c r="I12" s="1469"/>
      <c r="J12" s="1469"/>
      <c r="K12" s="1469"/>
      <c r="L12" s="1469"/>
      <c r="M12" s="1469"/>
      <c r="N12" s="1469"/>
      <c r="O12" s="1469"/>
      <c r="P12" s="1469"/>
      <c r="Q12" s="1469"/>
      <c r="R12" s="1469"/>
    </row>
    <row r="13" spans="1:32" ht="9" customHeight="1">
      <c r="A13" s="966"/>
      <c r="B13" s="132"/>
      <c r="C13" s="1469"/>
      <c r="D13" s="1469"/>
      <c r="E13" s="1469"/>
      <c r="F13" s="1469"/>
      <c r="G13" s="1469"/>
      <c r="H13" s="1469"/>
      <c r="I13" s="1469"/>
      <c r="J13" s="1469"/>
      <c r="K13" s="1469"/>
      <c r="L13" s="1469"/>
      <c r="M13" s="1469"/>
      <c r="N13" s="1469"/>
      <c r="O13" s="1469"/>
      <c r="P13" s="1469"/>
      <c r="Q13" s="1469"/>
      <c r="R13" s="1469"/>
    </row>
    <row r="14" spans="1:32" ht="69" customHeight="1">
      <c r="A14" s="966"/>
      <c r="B14" s="1738" t="s">
        <v>2222</v>
      </c>
      <c r="C14" s="1738"/>
      <c r="D14" s="1738"/>
      <c r="E14" s="1738"/>
      <c r="F14" s="1738"/>
      <c r="G14" s="1738"/>
      <c r="H14" s="1738"/>
      <c r="I14" s="1738"/>
      <c r="J14" s="1738"/>
      <c r="K14" s="1738"/>
      <c r="L14" s="1738"/>
      <c r="M14" s="1738"/>
      <c r="N14" s="1738"/>
      <c r="O14" s="1738"/>
      <c r="P14" s="1738"/>
      <c r="Q14" s="1738"/>
      <c r="R14" s="1469"/>
    </row>
    <row r="15" spans="1:32" ht="21" customHeight="1">
      <c r="A15" s="966"/>
      <c r="B15" s="1860" t="s">
        <v>2259</v>
      </c>
      <c r="C15" s="1860"/>
      <c r="D15" s="1860"/>
      <c r="E15" s="1860"/>
      <c r="F15" s="1860"/>
      <c r="G15" s="1860"/>
      <c r="H15" s="1860"/>
      <c r="I15" s="1860"/>
      <c r="J15" s="1860"/>
      <c r="K15" s="1860"/>
      <c r="L15" s="1860"/>
      <c r="M15" s="1860"/>
      <c r="N15" s="1860"/>
      <c r="O15" s="1860"/>
      <c r="P15" s="1860"/>
      <c r="Q15" s="1860"/>
      <c r="R15" s="1469"/>
    </row>
    <row r="16" spans="1:32">
      <c r="A16" s="966"/>
      <c r="R16" s="1469"/>
    </row>
    <row r="17" spans="1:18" ht="15" customHeight="1">
      <c r="A17" s="966"/>
      <c r="B17" s="1853" t="s">
        <v>2223</v>
      </c>
      <c r="C17" s="1854"/>
      <c r="D17" s="1044"/>
      <c r="E17" s="1044"/>
      <c r="F17" s="1044"/>
      <c r="G17" s="1853" t="s">
        <v>2257</v>
      </c>
      <c r="H17" s="1855"/>
      <c r="I17" s="1855"/>
      <c r="J17" s="1855"/>
      <c r="K17" s="1855"/>
      <c r="L17" s="1854"/>
      <c r="M17" s="1044"/>
      <c r="N17" s="1044"/>
      <c r="O17" s="1044"/>
      <c r="P17" s="1044"/>
      <c r="Q17" s="1044"/>
      <c r="R17" s="1469"/>
    </row>
    <row r="18" spans="1:18" ht="84">
      <c r="A18" s="966"/>
      <c r="B18" s="1666" t="s">
        <v>2224</v>
      </c>
      <c r="C18" s="1703" t="s">
        <v>2255</v>
      </c>
      <c r="D18" s="1666" t="s">
        <v>2225</v>
      </c>
      <c r="E18" s="1666" t="s">
        <v>2256</v>
      </c>
      <c r="F18" s="1667" t="s">
        <v>2226</v>
      </c>
      <c r="G18" s="1666" t="s">
        <v>2227</v>
      </c>
      <c r="H18" s="61" t="s">
        <v>2228</v>
      </c>
      <c r="I18" s="61" t="s">
        <v>168</v>
      </c>
      <c r="J18" s="61" t="s">
        <v>2229</v>
      </c>
      <c r="K18" s="61" t="s">
        <v>2230</v>
      </c>
      <c r="L18" s="1667" t="s">
        <v>149</v>
      </c>
      <c r="M18" s="1666" t="s">
        <v>2231</v>
      </c>
      <c r="N18" s="61" t="s">
        <v>2232</v>
      </c>
      <c r="O18" s="61" t="s">
        <v>2233</v>
      </c>
      <c r="P18" s="61" t="s">
        <v>2251</v>
      </c>
      <c r="Q18" s="1667" t="s">
        <v>2234</v>
      </c>
      <c r="R18" s="1469"/>
    </row>
    <row r="19" spans="1:18" ht="13" customHeight="1">
      <c r="A19" s="966"/>
      <c r="B19" s="1668" t="s">
        <v>1237</v>
      </c>
      <c r="C19" s="1704">
        <v>22465</v>
      </c>
      <c r="D19" s="1681">
        <v>0</v>
      </c>
      <c r="E19" s="1680">
        <v>0</v>
      </c>
      <c r="F19" s="1679">
        <v>0</v>
      </c>
      <c r="G19" s="1680" t="s">
        <v>262</v>
      </c>
      <c r="H19" s="1683" t="s">
        <v>262</v>
      </c>
      <c r="I19" s="1683" t="s">
        <v>262</v>
      </c>
      <c r="J19" s="1683" t="s">
        <v>262</v>
      </c>
      <c r="K19" s="1683" t="s">
        <v>262</v>
      </c>
      <c r="L19" s="1684" t="s">
        <v>262</v>
      </c>
      <c r="M19" s="1686" t="s">
        <v>262</v>
      </c>
      <c r="N19" s="1689" t="s">
        <v>262</v>
      </c>
      <c r="O19" s="1688">
        <v>3.5999999999999997E-2</v>
      </c>
      <c r="P19" s="1689">
        <v>0</v>
      </c>
      <c r="Q19" s="1685">
        <v>0</v>
      </c>
      <c r="R19" s="1469"/>
    </row>
    <row r="20" spans="1:18" ht="14">
      <c r="A20" s="966"/>
      <c r="B20" s="1670" t="s">
        <v>2235</v>
      </c>
      <c r="C20" s="1705">
        <v>1662</v>
      </c>
      <c r="D20" s="1687">
        <v>0.16900000000000001</v>
      </c>
      <c r="E20" s="1686">
        <v>111</v>
      </c>
      <c r="F20" s="1685">
        <v>6.7000000000000004E-2</v>
      </c>
      <c r="G20" s="1687">
        <v>6.7000000000000004E-2</v>
      </c>
      <c r="H20" s="1689" t="s">
        <v>262</v>
      </c>
      <c r="I20" s="1689" t="s">
        <v>262</v>
      </c>
      <c r="J20" s="1689" t="s">
        <v>262</v>
      </c>
      <c r="K20" s="1689" t="s">
        <v>262</v>
      </c>
      <c r="L20" s="1690" t="s">
        <v>262</v>
      </c>
      <c r="M20" s="1686" t="s">
        <v>262</v>
      </c>
      <c r="N20" s="1689" t="s">
        <v>262</v>
      </c>
      <c r="O20" s="1688" t="s">
        <v>262</v>
      </c>
      <c r="P20" s="1689">
        <v>51</v>
      </c>
      <c r="Q20" s="1685">
        <v>6.7000000000000004E-2</v>
      </c>
      <c r="R20" s="1469"/>
    </row>
    <row r="21" spans="1:18" ht="14">
      <c r="A21" s="966"/>
      <c r="B21" s="1671" t="s">
        <v>2236</v>
      </c>
      <c r="C21" s="1706">
        <v>19482</v>
      </c>
      <c r="D21" s="1697">
        <v>0</v>
      </c>
      <c r="E21" s="1698">
        <v>0</v>
      </c>
      <c r="F21" s="1699">
        <v>0</v>
      </c>
      <c r="G21" s="1698" t="s">
        <v>262</v>
      </c>
      <c r="H21" s="1700" t="s">
        <v>262</v>
      </c>
      <c r="I21" s="1700" t="s">
        <v>262</v>
      </c>
      <c r="J21" s="1700" t="s">
        <v>262</v>
      </c>
      <c r="K21" s="1700" t="s">
        <v>262</v>
      </c>
      <c r="L21" s="1701" t="s">
        <v>262</v>
      </c>
      <c r="M21" s="1698" t="s">
        <v>262</v>
      </c>
      <c r="N21" s="1700" t="s">
        <v>262</v>
      </c>
      <c r="O21" s="1702">
        <v>1.7000000000000001E-2</v>
      </c>
      <c r="P21" s="1700">
        <v>0</v>
      </c>
      <c r="Q21" s="1699">
        <v>0</v>
      </c>
      <c r="R21" s="1469"/>
    </row>
    <row r="22" spans="1:18">
      <c r="A22" s="966"/>
      <c r="B22" s="1469"/>
      <c r="C22" s="1469"/>
      <c r="D22" s="1469"/>
      <c r="E22" s="1469"/>
      <c r="F22" s="1469"/>
      <c r="G22" s="1469"/>
      <c r="H22" s="1469"/>
      <c r="I22" s="1469"/>
      <c r="J22" s="1469"/>
      <c r="K22" s="1469"/>
      <c r="L22" s="1469"/>
      <c r="M22" s="1469"/>
      <c r="N22" s="967"/>
      <c r="O22" s="1469"/>
      <c r="P22" s="1469"/>
      <c r="Q22" s="1469"/>
      <c r="R22" s="1469"/>
    </row>
    <row r="24" spans="1:18" ht="18.5">
      <c r="A24" s="966"/>
      <c r="B24" s="132" t="s">
        <v>2237</v>
      </c>
      <c r="C24" s="1469"/>
      <c r="D24" s="1469"/>
      <c r="E24" s="1469"/>
      <c r="F24" s="1469"/>
      <c r="G24" s="1469"/>
      <c r="H24" s="1469"/>
      <c r="I24" s="1469"/>
      <c r="J24" s="1469"/>
      <c r="K24" s="1469"/>
      <c r="L24" s="1469"/>
      <c r="O24" s="1469"/>
      <c r="P24" s="1469"/>
      <c r="Q24" s="1469"/>
      <c r="R24" s="1469"/>
    </row>
    <row r="25" spans="1:18" ht="7" customHeight="1">
      <c r="A25" s="966"/>
      <c r="B25" s="132"/>
      <c r="C25" s="1469"/>
      <c r="D25" s="1469"/>
      <c r="E25" s="1469"/>
      <c r="F25" s="1469"/>
      <c r="G25" s="1469"/>
      <c r="H25" s="1469"/>
      <c r="I25" s="1469"/>
      <c r="J25" s="1469"/>
      <c r="K25" s="1469"/>
      <c r="L25" s="1469"/>
      <c r="O25" s="1469"/>
      <c r="P25" s="1469"/>
      <c r="Q25" s="1469"/>
      <c r="R25" s="1469"/>
    </row>
    <row r="26" spans="1:18" ht="50" customHeight="1">
      <c r="A26" s="966"/>
      <c r="B26" s="1738" t="s">
        <v>2238</v>
      </c>
      <c r="C26" s="1738"/>
      <c r="D26" s="1738"/>
      <c r="E26" s="1738"/>
      <c r="F26" s="1738"/>
      <c r="G26" s="1738"/>
      <c r="H26" s="1738"/>
      <c r="I26" s="1738"/>
      <c r="J26" s="1738"/>
      <c r="K26" s="1738"/>
      <c r="L26" s="1738"/>
      <c r="M26" s="1738"/>
      <c r="N26" s="1738"/>
      <c r="O26" s="1738"/>
      <c r="P26" s="1738"/>
      <c r="Q26" s="1738"/>
      <c r="R26" s="1469"/>
    </row>
    <row r="27" spans="1:18" ht="38" customHeight="1">
      <c r="A27" s="966"/>
      <c r="B27" s="1738" t="s">
        <v>2252</v>
      </c>
      <c r="C27" s="1738"/>
      <c r="D27" s="1738"/>
      <c r="E27" s="1738"/>
      <c r="F27" s="1738"/>
      <c r="G27" s="1738"/>
      <c r="H27" s="1738"/>
      <c r="I27" s="1738"/>
      <c r="J27" s="1738"/>
      <c r="K27" s="1738"/>
      <c r="L27" s="1738"/>
      <c r="M27" s="1738"/>
      <c r="N27" s="1738"/>
      <c r="O27" s="1738"/>
      <c r="P27" s="1738"/>
      <c r="Q27" s="1738"/>
      <c r="R27" s="1469"/>
    </row>
    <row r="28" spans="1:18" ht="14">
      <c r="A28" s="966"/>
      <c r="B28" s="1856" t="s">
        <v>2239</v>
      </c>
      <c r="C28" s="1857"/>
      <c r="D28" s="1678">
        <v>2025</v>
      </c>
      <c r="E28" s="1044"/>
      <c r="F28" s="1044"/>
      <c r="G28" s="1853" t="s">
        <v>2240</v>
      </c>
      <c r="H28" s="1855"/>
      <c r="I28" s="1855"/>
      <c r="J28" s="1855"/>
      <c r="K28" s="1855"/>
      <c r="L28" s="1854"/>
      <c r="M28" s="1044"/>
      <c r="N28" s="1044"/>
      <c r="O28" s="1044"/>
      <c r="P28" s="1469"/>
      <c r="Q28" s="1469"/>
      <c r="R28" s="1469"/>
    </row>
    <row r="29" spans="1:18" ht="70">
      <c r="A29" s="966"/>
      <c r="B29" s="1673" t="s">
        <v>2241</v>
      </c>
      <c r="C29" s="733" t="s">
        <v>2242</v>
      </c>
      <c r="D29" s="1676" t="s">
        <v>2254</v>
      </c>
      <c r="E29" s="1673" t="s">
        <v>2258</v>
      </c>
      <c r="F29" s="1676" t="s">
        <v>2253</v>
      </c>
      <c r="G29" s="1673" t="s">
        <v>2227</v>
      </c>
      <c r="H29" s="733" t="s">
        <v>2228</v>
      </c>
      <c r="I29" s="733" t="s">
        <v>168</v>
      </c>
      <c r="J29" s="733" t="s">
        <v>2229</v>
      </c>
      <c r="K29" s="733" t="s">
        <v>2230</v>
      </c>
      <c r="L29" s="1676" t="s">
        <v>149</v>
      </c>
      <c r="M29" s="1673" t="s">
        <v>2243</v>
      </c>
      <c r="N29" s="733" t="s">
        <v>2244</v>
      </c>
      <c r="O29" s="1676" t="s">
        <v>2245</v>
      </c>
      <c r="P29" s="1469"/>
      <c r="Q29" s="1469"/>
      <c r="R29" s="1469"/>
    </row>
    <row r="30" spans="1:18">
      <c r="A30" s="966"/>
      <c r="B30" s="1674" t="s">
        <v>1238</v>
      </c>
      <c r="C30" s="1669" t="s">
        <v>1239</v>
      </c>
      <c r="D30" s="1679">
        <v>0.107</v>
      </c>
      <c r="E30" s="1680">
        <v>111</v>
      </c>
      <c r="F30" s="1679">
        <v>6.7000000000000004E-2</v>
      </c>
      <c r="G30" s="1681">
        <v>6.7000000000000004E-2</v>
      </c>
      <c r="H30" s="1682">
        <v>6.7000000000000004E-2</v>
      </c>
      <c r="I30" s="1683" t="s">
        <v>262</v>
      </c>
      <c r="J30" s="1683" t="s">
        <v>262</v>
      </c>
      <c r="K30" s="1683" t="s">
        <v>262</v>
      </c>
      <c r="L30" s="1684" t="s">
        <v>262</v>
      </c>
      <c r="M30" s="1680" t="s">
        <v>262</v>
      </c>
      <c r="N30" s="1683" t="s">
        <v>262</v>
      </c>
      <c r="O30" s="1679">
        <v>0.38400000000000001</v>
      </c>
      <c r="P30" s="1469"/>
      <c r="Q30" s="1469"/>
      <c r="R30" s="1469"/>
    </row>
    <row r="31" spans="1:18" ht="27">
      <c r="A31" s="966"/>
      <c r="B31" s="1671" t="s">
        <v>1240</v>
      </c>
      <c r="C31" s="1672" t="s">
        <v>2246</v>
      </c>
      <c r="D31" s="1685">
        <v>6.2E-2</v>
      </c>
      <c r="E31" s="1686">
        <v>0</v>
      </c>
      <c r="F31" s="1685">
        <v>0</v>
      </c>
      <c r="G31" s="1687" t="s">
        <v>262</v>
      </c>
      <c r="H31" s="1688" t="s">
        <v>262</v>
      </c>
      <c r="I31" s="1689" t="s">
        <v>262</v>
      </c>
      <c r="J31" s="1689" t="s">
        <v>262</v>
      </c>
      <c r="K31" s="1689" t="s">
        <v>262</v>
      </c>
      <c r="L31" s="1690" t="s">
        <v>262</v>
      </c>
      <c r="M31" s="1686" t="s">
        <v>262</v>
      </c>
      <c r="N31" s="1689" t="s">
        <v>262</v>
      </c>
      <c r="O31" s="1685">
        <v>0</v>
      </c>
      <c r="P31" s="1469"/>
      <c r="Q31" s="1469"/>
      <c r="R31" s="1469"/>
    </row>
    <row r="32" spans="1:18">
      <c r="A32" s="966"/>
      <c r="B32" s="1858" t="s">
        <v>2247</v>
      </c>
      <c r="C32" s="1859"/>
      <c r="D32" s="1679">
        <v>0.16900000000000001</v>
      </c>
      <c r="E32" s="1680">
        <v>111</v>
      </c>
      <c r="F32" s="1679">
        <v>6.7000000000000004E-2</v>
      </c>
      <c r="G32" s="1681">
        <v>6.7000000000000004E-2</v>
      </c>
      <c r="H32" s="1682">
        <v>6.7000000000000004E-2</v>
      </c>
      <c r="I32" s="1683" t="s">
        <v>262</v>
      </c>
      <c r="J32" s="1683" t="s">
        <v>262</v>
      </c>
      <c r="K32" s="1683" t="s">
        <v>262</v>
      </c>
      <c r="L32" s="1684" t="s">
        <v>262</v>
      </c>
      <c r="M32" s="1680" t="s">
        <v>262</v>
      </c>
      <c r="N32" s="1683" t="s">
        <v>262</v>
      </c>
      <c r="O32" s="1679">
        <v>0.28299999999999997</v>
      </c>
      <c r="P32" s="1469"/>
      <c r="Q32" s="1469"/>
      <c r="R32" s="1469"/>
    </row>
    <row r="33" spans="1:18" ht="14">
      <c r="A33" s="966"/>
      <c r="B33" s="1677" t="s">
        <v>2248</v>
      </c>
      <c r="C33" s="1675"/>
      <c r="D33" s="1691">
        <v>0.16900000000000001</v>
      </c>
      <c r="E33" s="1692">
        <v>111</v>
      </c>
      <c r="F33" s="1691">
        <v>6.7000000000000004E-2</v>
      </c>
      <c r="G33" s="1693">
        <v>6.7000000000000004E-2</v>
      </c>
      <c r="H33" s="1694" t="s">
        <v>262</v>
      </c>
      <c r="I33" s="1695" t="s">
        <v>262</v>
      </c>
      <c r="J33" s="1695" t="s">
        <v>262</v>
      </c>
      <c r="K33" s="1695" t="s">
        <v>262</v>
      </c>
      <c r="L33" s="1696" t="s">
        <v>262</v>
      </c>
      <c r="M33" s="1692" t="s">
        <v>262</v>
      </c>
      <c r="N33" s="1695" t="s">
        <v>262</v>
      </c>
      <c r="O33" s="1691">
        <v>0.28299999999999997</v>
      </c>
      <c r="P33" s="1469"/>
      <c r="Q33" s="1469"/>
      <c r="R33" s="1469"/>
    </row>
    <row r="34" spans="1:18" ht="9" customHeight="1">
      <c r="A34" s="966"/>
      <c r="B34" s="1469"/>
      <c r="C34" s="1469"/>
      <c r="D34" s="1469"/>
      <c r="E34" s="1469"/>
      <c r="F34" s="1469"/>
      <c r="G34" s="1469"/>
      <c r="H34" s="1469"/>
      <c r="I34" s="1469"/>
      <c r="J34" s="1469"/>
      <c r="K34" s="1469"/>
      <c r="L34" s="1469"/>
      <c r="M34" s="1469"/>
      <c r="N34" s="1469"/>
      <c r="O34" s="1469"/>
      <c r="P34" s="1469"/>
      <c r="Q34" s="1469"/>
      <c r="R34" s="1469"/>
    </row>
    <row r="35" spans="1:18">
      <c r="A35" s="966"/>
    </row>
    <row r="36" spans="1:18" ht="22" customHeight="1">
      <c r="B36" s="132" t="s">
        <v>2249</v>
      </c>
      <c r="C36" s="1469"/>
      <c r="D36" s="1469"/>
      <c r="E36" s="1469"/>
      <c r="F36" s="1469"/>
      <c r="G36" s="1469"/>
      <c r="H36" s="1469"/>
      <c r="I36" s="1469"/>
      <c r="J36" s="1469"/>
      <c r="K36" s="1469"/>
      <c r="L36" s="1469"/>
      <c r="O36" s="1469"/>
      <c r="P36" s="1469"/>
      <c r="Q36" s="1469"/>
      <c r="R36" s="1469"/>
    </row>
    <row r="37" spans="1:18">
      <c r="A37" s="966"/>
      <c r="B37" s="1738" t="s">
        <v>2250</v>
      </c>
      <c r="C37" s="1738"/>
      <c r="D37" s="1738"/>
      <c r="E37" s="1738"/>
      <c r="F37" s="1738"/>
      <c r="G37" s="1738"/>
      <c r="H37" s="1738"/>
      <c r="I37" s="1738"/>
      <c r="J37" s="1738"/>
      <c r="K37" s="1738"/>
      <c r="L37" s="1738"/>
      <c r="M37" s="1738"/>
      <c r="N37" s="1738"/>
      <c r="O37" s="1738"/>
      <c r="P37" s="1738"/>
      <c r="Q37" s="1738"/>
      <c r="R37" s="1469"/>
    </row>
    <row r="38" spans="1:18">
      <c r="A38" s="966"/>
      <c r="B38" s="1738"/>
      <c r="C38" s="1738"/>
      <c r="D38" s="1738"/>
      <c r="E38" s="1738"/>
      <c r="F38" s="1738"/>
      <c r="G38" s="1738"/>
      <c r="H38" s="1738"/>
      <c r="I38" s="1738"/>
      <c r="J38" s="1738"/>
      <c r="K38" s="1738"/>
      <c r="L38" s="1738"/>
      <c r="M38" s="1738"/>
      <c r="N38" s="1738"/>
      <c r="O38" s="1738"/>
      <c r="P38" s="1738"/>
      <c r="Q38" s="1738"/>
      <c r="R38" s="1469"/>
    </row>
    <row r="39" spans="1:18">
      <c r="A39" s="966"/>
      <c r="B39" s="1738"/>
      <c r="C39" s="1738"/>
      <c r="D39" s="1738"/>
      <c r="E39" s="1738"/>
      <c r="F39" s="1738"/>
      <c r="G39" s="1738"/>
      <c r="H39" s="1738"/>
      <c r="I39" s="1738"/>
      <c r="J39" s="1738"/>
      <c r="K39" s="1738"/>
      <c r="L39" s="1738"/>
      <c r="M39" s="1738"/>
      <c r="N39" s="1738"/>
      <c r="O39" s="1738"/>
      <c r="P39" s="1738"/>
      <c r="Q39" s="1738"/>
      <c r="R39" s="1469"/>
    </row>
    <row r="40" spans="1:18" ht="79" customHeight="1">
      <c r="A40" s="966"/>
      <c r="B40" s="1738"/>
      <c r="C40" s="1738"/>
      <c r="D40" s="1738"/>
      <c r="E40" s="1738"/>
      <c r="F40" s="1738"/>
      <c r="G40" s="1738"/>
      <c r="H40" s="1738"/>
      <c r="I40" s="1738"/>
      <c r="J40" s="1738"/>
      <c r="K40" s="1738"/>
      <c r="L40" s="1738"/>
      <c r="M40" s="1738"/>
      <c r="N40" s="1738"/>
      <c r="O40" s="1738"/>
      <c r="P40" s="1738"/>
      <c r="Q40" s="1738"/>
      <c r="R40" s="1469"/>
    </row>
    <row r="41" spans="1:18" ht="26" customHeight="1">
      <c r="A41" s="966"/>
      <c r="B41" s="1738"/>
      <c r="C41" s="1738"/>
      <c r="D41" s="1738"/>
      <c r="E41" s="1738"/>
      <c r="F41" s="1738"/>
      <c r="G41" s="1738"/>
      <c r="H41" s="1738"/>
      <c r="I41" s="1738"/>
      <c r="J41" s="1738"/>
      <c r="K41" s="1738"/>
      <c r="L41" s="1738"/>
      <c r="M41" s="1738"/>
      <c r="N41" s="1738"/>
      <c r="O41" s="1738"/>
      <c r="P41" s="1738"/>
      <c r="Q41" s="1738"/>
      <c r="R41" s="1469"/>
    </row>
  </sheetData>
  <sheetProtection algorithmName="SHA-512" hashValue="w60V57H5TC0OnX07JVWxBPaCNJheTq1D6eraMuFdjyKlsqeCjHfu9kJ4BLnxQLYuh1eWzYu8ULiwJPgpX9ejMw==" saltValue="4gE8FvgnYiTcMtcKf2Mjyg==" spinCount="100000" sheet="1" objects="1" scenarios="1" sort="0" autoFilter="0"/>
  <mergeCells count="10">
    <mergeCell ref="B37:Q41"/>
    <mergeCell ref="B14:Q14"/>
    <mergeCell ref="B17:C17"/>
    <mergeCell ref="G17:L17"/>
    <mergeCell ref="B26:Q26"/>
    <mergeCell ref="B27:Q27"/>
    <mergeCell ref="B28:C28"/>
    <mergeCell ref="G28:L28"/>
    <mergeCell ref="B32:C32"/>
    <mergeCell ref="B15:Q15"/>
  </mergeCells>
  <pageMargins left="0.7" right="0.7" top="0.75" bottom="0.75" header="0.3" footer="0.3"/>
  <pageSetup paperSize="9" scale="50" fitToHeight="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6702-B061-41C0-9255-E8E1C70028C2}">
  <dimension ref="A1:AC148"/>
  <sheetViews>
    <sheetView showGridLines="0" showRowColHeaders="0" zoomScale="92" zoomScaleNormal="100" zoomScaleSheetLayoutView="70" workbookViewId="0">
      <selection activeCell="B10" sqref="B10"/>
    </sheetView>
  </sheetViews>
  <sheetFormatPr baseColWidth="10" defaultColWidth="0" defaultRowHeight="13.5" zeroHeight="1"/>
  <cols>
    <col min="1" max="1" width="2.5" customWidth="1"/>
    <col min="2" max="2" width="28.83203125" customWidth="1"/>
    <col min="3" max="3" width="45.83203125" customWidth="1"/>
    <col min="4" max="4" width="37.5" style="24" customWidth="1"/>
    <col min="5" max="5" width="14.83203125" style="24" customWidth="1"/>
    <col min="6" max="6" width="34.83203125" style="23" customWidth="1"/>
    <col min="7" max="7" width="28.5" style="22" customWidth="1"/>
    <col min="8" max="8" width="36.83203125" style="7" customWidth="1"/>
    <col min="9" max="9" width="5.83203125" style="6" customWidth="1"/>
    <col min="10" max="11" width="15.83203125" style="6" hidden="1" customWidth="1"/>
    <col min="12" max="25" width="3.5" hidden="1" customWidth="1"/>
    <col min="26" max="29" width="9" hidden="1" customWidth="1"/>
  </cols>
  <sheetData>
    <row r="1" spans="1:27">
      <c r="A1" s="37"/>
      <c r="B1" s="37"/>
      <c r="C1" s="37"/>
      <c r="D1" s="399"/>
      <c r="E1" s="399"/>
      <c r="F1" s="400"/>
      <c r="G1" s="401"/>
      <c r="H1" s="41"/>
      <c r="I1" s="98"/>
      <c r="J1" s="5"/>
      <c r="K1" s="5"/>
      <c r="L1" s="1"/>
      <c r="M1" s="1"/>
      <c r="N1" s="1"/>
      <c r="O1" s="1"/>
      <c r="P1" s="1"/>
      <c r="Q1" s="1"/>
      <c r="R1" s="1"/>
      <c r="S1" s="1"/>
      <c r="T1" s="1"/>
      <c r="U1" s="1"/>
      <c r="V1" s="1"/>
      <c r="W1" s="1"/>
      <c r="X1" s="1"/>
      <c r="Y1" s="1"/>
      <c r="Z1" s="1"/>
      <c r="AA1" s="1"/>
    </row>
    <row r="2" spans="1:27">
      <c r="A2" s="37"/>
      <c r="B2" s="37"/>
      <c r="C2" s="37"/>
      <c r="D2" s="399"/>
      <c r="E2" s="399"/>
      <c r="F2" s="400"/>
      <c r="G2" s="401"/>
      <c r="H2" s="41"/>
      <c r="I2" s="98"/>
      <c r="J2" s="5"/>
      <c r="K2" s="5"/>
      <c r="L2" s="1"/>
      <c r="M2" s="1"/>
      <c r="N2" s="1"/>
      <c r="O2" s="1"/>
      <c r="P2" s="1"/>
      <c r="Q2" s="1"/>
      <c r="R2" s="1"/>
      <c r="S2" s="1"/>
      <c r="T2" s="1"/>
      <c r="U2" s="1"/>
      <c r="V2" s="1"/>
      <c r="W2" s="1"/>
      <c r="X2" s="1"/>
      <c r="Y2" s="1"/>
      <c r="Z2" s="1"/>
      <c r="AA2" s="1"/>
    </row>
    <row r="3" spans="1:27">
      <c r="A3" s="37"/>
      <c r="B3" s="37"/>
      <c r="C3" s="37"/>
      <c r="D3" s="399"/>
      <c r="E3" s="399"/>
      <c r="F3" s="400"/>
      <c r="G3" s="401"/>
      <c r="H3" s="41"/>
      <c r="I3" s="98"/>
      <c r="J3" s="5"/>
      <c r="K3" s="5"/>
      <c r="L3" s="1"/>
      <c r="M3" s="1"/>
      <c r="N3" s="1"/>
      <c r="O3" s="1"/>
      <c r="P3" s="1"/>
      <c r="Q3" s="1"/>
      <c r="R3" s="1"/>
      <c r="S3" s="1"/>
      <c r="T3" s="1"/>
      <c r="U3" s="1"/>
      <c r="V3" s="1"/>
      <c r="W3" s="1"/>
      <c r="X3" s="1"/>
      <c r="Y3" s="1"/>
      <c r="Z3" s="1"/>
      <c r="AA3" s="1"/>
    </row>
    <row r="4" spans="1:27">
      <c r="A4" s="37"/>
      <c r="B4" s="37"/>
      <c r="C4" s="37"/>
      <c r="D4" s="399"/>
      <c r="E4" s="399"/>
      <c r="F4" s="400"/>
      <c r="G4" s="401"/>
      <c r="H4" s="41"/>
      <c r="I4" s="98"/>
      <c r="J4" s="5"/>
      <c r="K4" s="5"/>
      <c r="L4" s="1"/>
      <c r="M4" s="1"/>
      <c r="N4" s="1"/>
      <c r="O4" s="1"/>
      <c r="P4" s="1"/>
      <c r="Q4" s="1"/>
      <c r="R4" s="1"/>
      <c r="S4" s="1"/>
      <c r="T4" s="1"/>
      <c r="U4" s="1"/>
      <c r="V4" s="1"/>
      <c r="W4" s="1"/>
      <c r="X4" s="1"/>
      <c r="Y4" s="1"/>
      <c r="Z4" s="1"/>
      <c r="AA4" s="1"/>
    </row>
    <row r="5" spans="1:27">
      <c r="A5" s="37"/>
      <c r="B5" s="37"/>
      <c r="C5" s="37"/>
      <c r="D5" s="399"/>
      <c r="E5" s="399"/>
      <c r="F5" s="400"/>
      <c r="G5" s="401"/>
      <c r="H5" s="41"/>
      <c r="I5" s="98"/>
      <c r="J5" s="5"/>
      <c r="K5" s="5"/>
      <c r="L5" s="1"/>
      <c r="M5" s="1"/>
      <c r="N5" s="1"/>
      <c r="O5" s="1"/>
      <c r="P5" s="1"/>
      <c r="Q5" s="1"/>
      <c r="R5" s="1"/>
      <c r="S5" s="1"/>
      <c r="T5" s="1"/>
      <c r="U5" s="1"/>
      <c r="V5" s="1"/>
      <c r="W5" s="1"/>
      <c r="X5" s="1"/>
      <c r="Y5" s="1"/>
      <c r="Z5" s="1"/>
      <c r="AA5" s="1"/>
    </row>
    <row r="6" spans="1:27">
      <c r="A6" s="37"/>
      <c r="B6" s="37"/>
      <c r="C6" s="37"/>
      <c r="D6" s="399"/>
      <c r="E6" s="399"/>
      <c r="F6" s="400"/>
      <c r="G6" s="401"/>
      <c r="H6" s="41"/>
      <c r="I6" s="98"/>
      <c r="J6" s="5"/>
      <c r="K6" s="5"/>
      <c r="L6" s="1"/>
      <c r="M6" s="1"/>
      <c r="N6" s="1"/>
      <c r="O6" s="1"/>
      <c r="P6" s="1"/>
      <c r="Q6" s="1"/>
      <c r="R6" s="1"/>
      <c r="S6" s="1"/>
      <c r="T6" s="1"/>
      <c r="U6" s="1"/>
      <c r="V6" s="1"/>
      <c r="W6" s="1"/>
      <c r="X6" s="1"/>
      <c r="Y6" s="1"/>
      <c r="Z6" s="1"/>
      <c r="AA6" s="1"/>
    </row>
    <row r="7" spans="1:27">
      <c r="A7" s="37"/>
      <c r="B7" s="37"/>
      <c r="C7" s="37"/>
      <c r="D7" s="399"/>
      <c r="E7" s="399"/>
      <c r="F7" s="400"/>
      <c r="G7" s="401"/>
      <c r="H7" s="41"/>
      <c r="I7" s="98"/>
      <c r="J7" s="5"/>
      <c r="K7" s="5"/>
      <c r="L7" s="1"/>
      <c r="M7" s="1"/>
      <c r="N7" s="1"/>
      <c r="O7" s="1"/>
      <c r="P7" s="1"/>
      <c r="Q7" s="1"/>
      <c r="R7" s="1"/>
      <c r="S7" s="1"/>
      <c r="T7" s="1"/>
      <c r="U7" s="1"/>
      <c r="V7" s="1"/>
      <c r="W7" s="1"/>
      <c r="X7" s="1"/>
      <c r="Y7" s="1"/>
      <c r="Z7" s="1"/>
      <c r="AA7" s="1"/>
    </row>
    <row r="8" spans="1:27">
      <c r="A8" s="37"/>
      <c r="B8" s="37"/>
      <c r="C8" s="37"/>
      <c r="D8" s="399"/>
      <c r="E8" s="399"/>
      <c r="F8" s="400"/>
      <c r="G8" s="401"/>
      <c r="H8" s="41"/>
      <c r="I8" s="98"/>
      <c r="J8" s="5"/>
      <c r="K8" s="5"/>
      <c r="L8" s="1"/>
      <c r="M8" s="1"/>
      <c r="N8" s="1"/>
      <c r="O8" s="1"/>
      <c r="P8" s="1"/>
      <c r="Q8" s="1"/>
      <c r="R8" s="1"/>
      <c r="S8" s="1"/>
      <c r="T8" s="1"/>
      <c r="U8" s="1"/>
      <c r="V8" s="1"/>
      <c r="W8" s="1"/>
      <c r="X8" s="1"/>
      <c r="Y8" s="1"/>
      <c r="Z8" s="1"/>
      <c r="AA8" s="1"/>
    </row>
    <row r="9" spans="1:27">
      <c r="A9" s="43"/>
      <c r="B9" s="43"/>
      <c r="C9" s="43"/>
      <c r="D9" s="402"/>
      <c r="E9" s="402"/>
      <c r="F9" s="403"/>
      <c r="G9" s="404"/>
      <c r="H9" s="47"/>
      <c r="I9" s="99"/>
    </row>
    <row r="10" spans="1:27" ht="31">
      <c r="A10" s="43"/>
      <c r="B10" s="49" t="s">
        <v>626</v>
      </c>
      <c r="C10" s="43"/>
      <c r="D10" s="402"/>
      <c r="E10" s="402"/>
      <c r="F10" s="403"/>
      <c r="G10" s="404"/>
      <c r="H10" s="47"/>
      <c r="I10" s="99"/>
    </row>
    <row r="11" spans="1:27">
      <c r="A11" s="43"/>
      <c r="B11" s="43"/>
      <c r="C11" s="43"/>
      <c r="D11" s="402"/>
      <c r="E11" s="402"/>
      <c r="F11" s="403"/>
      <c r="G11" s="404"/>
      <c r="H11" s="47"/>
      <c r="I11" s="99"/>
    </row>
    <row r="12" spans="1:27" ht="24" customHeight="1">
      <c r="A12" s="43"/>
      <c r="B12" s="405" t="s">
        <v>627</v>
      </c>
      <c r="C12" s="1864" t="s">
        <v>2056</v>
      </c>
      <c r="D12" s="1864"/>
      <c r="E12" s="1864"/>
      <c r="F12" s="1864"/>
      <c r="G12" s="1864"/>
      <c r="H12" s="408"/>
      <c r="I12" s="99"/>
    </row>
    <row r="13" spans="1:27" ht="26" customHeight="1">
      <c r="A13" s="43"/>
      <c r="B13" s="409" t="s">
        <v>628</v>
      </c>
      <c r="C13" s="1864" t="s">
        <v>629</v>
      </c>
      <c r="D13" s="1864"/>
      <c r="E13" s="410"/>
      <c r="F13" s="406"/>
      <c r="G13" s="407"/>
      <c r="H13" s="408"/>
      <c r="I13" s="99"/>
    </row>
    <row r="14" spans="1:27" ht="22" customHeight="1">
      <c r="A14" s="43"/>
      <c r="B14" s="411" t="s">
        <v>630</v>
      </c>
      <c r="C14" s="1862" t="s">
        <v>631</v>
      </c>
      <c r="D14" s="1862"/>
      <c r="E14" s="410"/>
      <c r="F14" s="412"/>
      <c r="G14" s="413"/>
      <c r="H14" s="414"/>
      <c r="I14" s="415"/>
    </row>
    <row r="15" spans="1:27" ht="25" customHeight="1">
      <c r="A15" s="43"/>
      <c r="B15" s="85"/>
      <c r="C15" s="416"/>
      <c r="D15" s="417"/>
      <c r="E15" s="417"/>
      <c r="F15" s="412"/>
      <c r="G15" s="413"/>
      <c r="H15" s="414"/>
      <c r="I15" s="415"/>
    </row>
    <row r="16" spans="1:27" ht="15" customHeight="1">
      <c r="A16" s="43"/>
      <c r="B16" s="1865" t="s">
        <v>632</v>
      </c>
      <c r="C16" s="1867" t="s">
        <v>633</v>
      </c>
      <c r="D16" s="1865" t="s">
        <v>634</v>
      </c>
      <c r="E16" s="1865"/>
      <c r="F16" s="1870" t="s">
        <v>635</v>
      </c>
      <c r="G16" s="1871"/>
      <c r="H16" s="1871"/>
      <c r="I16" s="415"/>
    </row>
    <row r="17" spans="1:9" ht="15" customHeight="1">
      <c r="A17" s="43"/>
      <c r="B17" s="1866"/>
      <c r="C17" s="1868"/>
      <c r="D17" s="418" t="s">
        <v>636</v>
      </c>
      <c r="E17" s="418" t="s">
        <v>637</v>
      </c>
      <c r="F17" s="419" t="s">
        <v>638</v>
      </c>
      <c r="G17" s="418" t="s">
        <v>639</v>
      </c>
      <c r="H17" s="418" t="s">
        <v>640</v>
      </c>
      <c r="I17" s="415"/>
    </row>
    <row r="18" spans="1:9" ht="16.5">
      <c r="A18" s="43"/>
      <c r="B18" s="420" t="s">
        <v>641</v>
      </c>
      <c r="C18" s="421"/>
      <c r="D18" s="422"/>
      <c r="E18" s="422"/>
      <c r="F18" s="423"/>
      <c r="G18" s="420"/>
      <c r="H18" s="424"/>
      <c r="I18" s="415"/>
    </row>
    <row r="19" spans="1:9" ht="54">
      <c r="A19" s="43"/>
      <c r="B19" s="1872" t="s">
        <v>642</v>
      </c>
      <c r="C19" s="775" t="s">
        <v>643</v>
      </c>
      <c r="D19" s="480" t="s">
        <v>2078</v>
      </c>
      <c r="E19" s="480" t="s">
        <v>2092</v>
      </c>
      <c r="F19" s="481"/>
      <c r="G19" s="482"/>
      <c r="H19" s="483"/>
      <c r="I19" s="415"/>
    </row>
    <row r="20" spans="1:9" ht="54">
      <c r="A20" s="43"/>
      <c r="B20" s="1873"/>
      <c r="C20" s="776" t="s">
        <v>644</v>
      </c>
      <c r="D20" s="484" t="s">
        <v>2079</v>
      </c>
      <c r="E20" s="484" t="s">
        <v>2093</v>
      </c>
      <c r="F20" s="485"/>
      <c r="G20" s="486"/>
      <c r="H20" s="487"/>
      <c r="I20" s="415"/>
    </row>
    <row r="21" spans="1:9" ht="56" customHeight="1">
      <c r="A21" s="43"/>
      <c r="B21" s="1873"/>
      <c r="C21" s="776" t="s">
        <v>645</v>
      </c>
      <c r="D21" s="484" t="s">
        <v>2080</v>
      </c>
      <c r="E21" s="484" t="s">
        <v>2094</v>
      </c>
      <c r="F21" s="485"/>
      <c r="G21" s="486"/>
      <c r="H21" s="487"/>
      <c r="I21" s="425"/>
    </row>
    <row r="22" spans="1:9" ht="41" customHeight="1">
      <c r="A22" s="43"/>
      <c r="B22" s="1873"/>
      <c r="C22" s="776" t="s">
        <v>646</v>
      </c>
      <c r="D22" s="484" t="s">
        <v>2081</v>
      </c>
      <c r="E22" s="484" t="s">
        <v>2095</v>
      </c>
      <c r="F22" s="485"/>
      <c r="G22" s="486"/>
      <c r="H22" s="487"/>
      <c r="I22" s="415"/>
    </row>
    <row r="23" spans="1:9" ht="28" customHeight="1">
      <c r="A23" s="43"/>
      <c r="B23" s="1873"/>
      <c r="C23" s="776" t="s">
        <v>647</v>
      </c>
      <c r="D23" s="484" t="s">
        <v>2191</v>
      </c>
      <c r="E23" s="484" t="s">
        <v>2192</v>
      </c>
      <c r="F23" s="485"/>
      <c r="G23" s="486"/>
      <c r="H23" s="487"/>
      <c r="I23" s="415"/>
    </row>
    <row r="24" spans="1:9" ht="67.5">
      <c r="A24" s="43"/>
      <c r="B24" s="1873"/>
      <c r="C24" s="776" t="s">
        <v>648</v>
      </c>
      <c r="D24" s="484" t="s">
        <v>2108</v>
      </c>
      <c r="E24" s="484" t="s">
        <v>2109</v>
      </c>
      <c r="F24" s="485"/>
      <c r="G24" s="486"/>
      <c r="H24" s="487"/>
      <c r="I24" s="415"/>
    </row>
    <row r="25" spans="1:9">
      <c r="A25" s="43"/>
      <c r="B25" s="1873"/>
      <c r="C25" s="776" t="s">
        <v>649</v>
      </c>
      <c r="D25" s="484" t="s">
        <v>2096</v>
      </c>
      <c r="E25" s="484" t="s">
        <v>2097</v>
      </c>
      <c r="F25" s="485"/>
      <c r="G25" s="486"/>
      <c r="H25" s="487"/>
      <c r="I25" s="415"/>
    </row>
    <row r="26" spans="1:9">
      <c r="A26" s="43"/>
      <c r="B26" s="1873"/>
      <c r="C26" s="776" t="s">
        <v>650</v>
      </c>
      <c r="D26" s="1486" t="s">
        <v>2096</v>
      </c>
      <c r="E26" s="484" t="s">
        <v>2171</v>
      </c>
      <c r="F26" s="485"/>
      <c r="G26" s="486"/>
      <c r="H26" s="487"/>
      <c r="I26" s="415"/>
    </row>
    <row r="27" spans="1:9" ht="57" customHeight="1">
      <c r="A27" s="43"/>
      <c r="B27" s="1873"/>
      <c r="C27" s="776" t="s">
        <v>653</v>
      </c>
      <c r="D27" s="484" t="s">
        <v>2082</v>
      </c>
      <c r="E27" s="484" t="s">
        <v>2098</v>
      </c>
      <c r="F27" s="485"/>
      <c r="G27" s="486"/>
      <c r="H27" s="487"/>
      <c r="I27" s="415"/>
    </row>
    <row r="28" spans="1:9" ht="27">
      <c r="A28" s="43"/>
      <c r="B28" s="1873"/>
      <c r="C28" s="776" t="s">
        <v>654</v>
      </c>
      <c r="D28" s="484" t="s">
        <v>2083</v>
      </c>
      <c r="E28" s="484" t="s">
        <v>2099</v>
      </c>
      <c r="F28" s="485"/>
      <c r="G28" s="486"/>
      <c r="H28" s="487"/>
      <c r="I28" s="415"/>
    </row>
    <row r="29" spans="1:9" ht="28.5" customHeight="1">
      <c r="A29" s="43"/>
      <c r="B29" s="1873"/>
      <c r="C29" s="776" t="s">
        <v>655</v>
      </c>
      <c r="D29" s="1486" t="s">
        <v>2084</v>
      </c>
      <c r="E29" s="1486" t="s">
        <v>2100</v>
      </c>
      <c r="F29" s="485"/>
      <c r="G29" s="486"/>
      <c r="H29" s="487"/>
      <c r="I29" s="415"/>
    </row>
    <row r="30" spans="1:9" ht="27">
      <c r="A30" s="43"/>
      <c r="B30" s="1873"/>
      <c r="C30" s="776" t="s">
        <v>656</v>
      </c>
      <c r="D30" s="484" t="s">
        <v>2110</v>
      </c>
      <c r="E30" s="484" t="s">
        <v>2111</v>
      </c>
      <c r="F30" s="485"/>
      <c r="G30" s="486"/>
      <c r="H30" s="487"/>
      <c r="I30" s="415"/>
    </row>
    <row r="31" spans="1:9" ht="27">
      <c r="A31" s="43"/>
      <c r="B31" s="1873"/>
      <c r="C31" s="776" t="s">
        <v>657</v>
      </c>
      <c r="D31" s="484" t="s">
        <v>2110</v>
      </c>
      <c r="E31" s="484" t="s">
        <v>2111</v>
      </c>
      <c r="F31" s="485"/>
      <c r="G31" s="486"/>
      <c r="H31" s="487"/>
      <c r="I31" s="415"/>
    </row>
    <row r="32" spans="1:9" ht="27">
      <c r="A32" s="43"/>
      <c r="B32" s="1873"/>
      <c r="C32" s="776" t="s">
        <v>658</v>
      </c>
      <c r="D32" s="484" t="s">
        <v>2110</v>
      </c>
      <c r="E32" s="484" t="s">
        <v>2111</v>
      </c>
      <c r="F32" s="485"/>
      <c r="G32" s="486"/>
      <c r="H32" s="487"/>
      <c r="I32" s="415"/>
    </row>
    <row r="33" spans="1:9" ht="40.5">
      <c r="A33" s="43"/>
      <c r="B33" s="1873"/>
      <c r="C33" s="776" t="s">
        <v>659</v>
      </c>
      <c r="D33" s="484" t="s">
        <v>2112</v>
      </c>
      <c r="E33" s="484" t="s">
        <v>2113</v>
      </c>
      <c r="F33" s="485"/>
      <c r="G33" s="486"/>
      <c r="H33" s="487"/>
      <c r="I33" s="415"/>
    </row>
    <row r="34" spans="1:9" ht="27">
      <c r="A34" s="43"/>
      <c r="B34" s="1873"/>
      <c r="C34" s="776" t="s">
        <v>660</v>
      </c>
      <c r="D34" s="484" t="s">
        <v>2114</v>
      </c>
      <c r="E34" s="484" t="s">
        <v>2095</v>
      </c>
      <c r="F34" s="485"/>
      <c r="G34" s="486"/>
      <c r="H34" s="487"/>
      <c r="I34" s="415"/>
    </row>
    <row r="35" spans="1:9" ht="54">
      <c r="A35" s="43"/>
      <c r="B35" s="1873"/>
      <c r="C35" s="776" t="s">
        <v>661</v>
      </c>
      <c r="D35" s="484" t="s">
        <v>2085</v>
      </c>
      <c r="E35" s="484" t="s">
        <v>2115</v>
      </c>
      <c r="F35" s="485"/>
      <c r="G35" s="486"/>
      <c r="H35" s="487"/>
      <c r="I35" s="415"/>
    </row>
    <row r="36" spans="1:9" ht="27">
      <c r="A36" s="43"/>
      <c r="B36" s="1873"/>
      <c r="C36" s="776" t="s">
        <v>662</v>
      </c>
      <c r="D36" s="484" t="s">
        <v>2086</v>
      </c>
      <c r="E36" s="484" t="s">
        <v>2116</v>
      </c>
      <c r="F36" s="485"/>
      <c r="G36" s="486"/>
      <c r="H36" s="487"/>
      <c r="I36" s="415"/>
    </row>
    <row r="37" spans="1:9" ht="27">
      <c r="A37" s="43"/>
      <c r="B37" s="1873"/>
      <c r="C37" s="776" t="s">
        <v>663</v>
      </c>
      <c r="D37" s="484" t="s">
        <v>2087</v>
      </c>
      <c r="E37" s="484" t="s">
        <v>2117</v>
      </c>
      <c r="F37" s="485"/>
      <c r="G37" s="486"/>
      <c r="H37" s="487"/>
      <c r="I37" s="415"/>
    </row>
    <row r="38" spans="1:9" ht="40.5">
      <c r="A38" s="43"/>
      <c r="B38" s="1873"/>
      <c r="C38" s="776" t="s">
        <v>664</v>
      </c>
      <c r="D38" s="484" t="s">
        <v>2088</v>
      </c>
      <c r="E38" s="484" t="s">
        <v>665</v>
      </c>
      <c r="F38" s="485"/>
      <c r="G38" s="486"/>
      <c r="H38" s="487"/>
      <c r="I38" s="415"/>
    </row>
    <row r="39" spans="1:9" ht="40.5">
      <c r="A39" s="43"/>
      <c r="B39" s="1873"/>
      <c r="C39" s="776" t="s">
        <v>666</v>
      </c>
      <c r="D39" s="484" t="s">
        <v>2118</v>
      </c>
      <c r="E39" s="484" t="s">
        <v>2119</v>
      </c>
      <c r="F39" s="485"/>
      <c r="G39" s="486"/>
      <c r="H39" s="487"/>
      <c r="I39" s="415"/>
    </row>
    <row r="40" spans="1:9">
      <c r="A40" s="43"/>
      <c r="B40" s="1873"/>
      <c r="C40" s="776" t="s">
        <v>667</v>
      </c>
      <c r="D40" s="1540" t="s">
        <v>2210</v>
      </c>
      <c r="E40" s="538">
        <v>5</v>
      </c>
      <c r="F40" s="485"/>
      <c r="G40" s="486"/>
      <c r="H40" s="487"/>
      <c r="I40" s="415"/>
    </row>
    <row r="41" spans="1:9" ht="54">
      <c r="A41" s="43"/>
      <c r="B41" s="1873"/>
      <c r="C41" s="776" t="s">
        <v>668</v>
      </c>
      <c r="D41" s="484" t="s">
        <v>2120</v>
      </c>
      <c r="E41" s="484">
        <v>157</v>
      </c>
      <c r="F41" s="485"/>
      <c r="G41" s="486"/>
      <c r="H41" s="487"/>
      <c r="I41" s="415"/>
    </row>
    <row r="42" spans="1:9" ht="27">
      <c r="A42" s="43"/>
      <c r="B42" s="1873"/>
      <c r="C42" s="776" t="s">
        <v>669</v>
      </c>
      <c r="D42" s="484" t="s">
        <v>2110</v>
      </c>
      <c r="E42" s="484" t="s">
        <v>2121</v>
      </c>
      <c r="F42" s="485"/>
      <c r="G42" s="486"/>
      <c r="H42" s="487"/>
      <c r="I42" s="415"/>
    </row>
    <row r="43" spans="1:9" ht="67.5">
      <c r="A43" s="43"/>
      <c r="B43" s="1873"/>
      <c r="C43" s="776" t="s">
        <v>670</v>
      </c>
      <c r="D43" s="484" t="s">
        <v>2122</v>
      </c>
      <c r="E43" s="484" t="s">
        <v>2123</v>
      </c>
      <c r="F43" s="485"/>
      <c r="G43" s="486"/>
      <c r="H43" s="487"/>
      <c r="I43" s="415"/>
    </row>
    <row r="44" spans="1:9" ht="59" customHeight="1">
      <c r="A44" s="43"/>
      <c r="B44" s="1873"/>
      <c r="C44" s="776" t="s">
        <v>671</v>
      </c>
      <c r="D44" s="484" t="s">
        <v>2212</v>
      </c>
      <c r="E44" s="484" t="s">
        <v>2211</v>
      </c>
      <c r="F44" s="485"/>
      <c r="G44" s="486"/>
      <c r="H44" s="487"/>
      <c r="I44" s="415"/>
    </row>
    <row r="45" spans="1:9">
      <c r="A45" s="43"/>
      <c r="B45" s="1873"/>
      <c r="C45" s="776" t="s">
        <v>672</v>
      </c>
      <c r="D45" s="484" t="s">
        <v>2089</v>
      </c>
      <c r="E45" s="484" t="s">
        <v>2124</v>
      </c>
      <c r="F45" s="485"/>
      <c r="G45" s="486"/>
      <c r="H45" s="487"/>
      <c r="I45" s="415"/>
    </row>
    <row r="46" spans="1:9" ht="27">
      <c r="A46" s="43"/>
      <c r="B46" s="1873"/>
      <c r="C46" s="776" t="s">
        <v>673</v>
      </c>
      <c r="D46" s="484" t="s">
        <v>2125</v>
      </c>
      <c r="E46" s="484" t="s">
        <v>2126</v>
      </c>
      <c r="F46" s="485"/>
      <c r="G46" s="486"/>
      <c r="H46" s="487"/>
      <c r="I46" s="415"/>
    </row>
    <row r="47" spans="1:9" ht="40.5">
      <c r="A47" s="43"/>
      <c r="B47" s="1873"/>
      <c r="C47" s="776" t="s">
        <v>674</v>
      </c>
      <c r="D47" s="484" t="s">
        <v>2127</v>
      </c>
      <c r="E47" s="484">
        <v>158</v>
      </c>
      <c r="F47" s="485"/>
      <c r="G47" s="486"/>
      <c r="H47" s="487"/>
      <c r="I47" s="415"/>
    </row>
    <row r="48" spans="1:9" ht="40.5">
      <c r="A48" s="43"/>
      <c r="B48" s="1874"/>
      <c r="C48" s="777" t="s">
        <v>675</v>
      </c>
      <c r="D48" s="488" t="s">
        <v>2128</v>
      </c>
      <c r="E48" s="488" t="s">
        <v>2129</v>
      </c>
      <c r="F48" s="489"/>
      <c r="G48" s="490"/>
      <c r="H48" s="491"/>
      <c r="I48" s="415"/>
    </row>
    <row r="49" spans="1:9" ht="16.5">
      <c r="A49" s="43"/>
      <c r="B49" s="420" t="s">
        <v>676</v>
      </c>
      <c r="C49" s="426"/>
      <c r="D49" s="492"/>
      <c r="E49" s="492"/>
      <c r="F49" s="493"/>
      <c r="G49" s="494"/>
      <c r="H49" s="494"/>
      <c r="I49" s="415"/>
    </row>
    <row r="50" spans="1:9" ht="27">
      <c r="A50" s="43"/>
      <c r="B50" s="427" t="s">
        <v>677</v>
      </c>
      <c r="C50" s="428" t="s">
        <v>678</v>
      </c>
      <c r="D50" s="1631" t="s">
        <v>2130</v>
      </c>
      <c r="E50" s="1632" t="s">
        <v>2131</v>
      </c>
      <c r="F50" s="496"/>
      <c r="G50" s="497"/>
      <c r="H50" s="498"/>
      <c r="I50" s="415"/>
    </row>
    <row r="51" spans="1:9" ht="27">
      <c r="A51" s="43"/>
      <c r="B51" s="429" t="s">
        <v>677</v>
      </c>
      <c r="C51" s="430" t="s">
        <v>679</v>
      </c>
      <c r="D51" s="1633" t="s">
        <v>2132</v>
      </c>
      <c r="E51" s="1633" t="s">
        <v>2131</v>
      </c>
      <c r="F51" s="499"/>
      <c r="G51" s="500"/>
      <c r="H51" s="501"/>
      <c r="I51" s="415"/>
    </row>
    <row r="52" spans="1:9" ht="14">
      <c r="A52" s="43"/>
      <c r="B52" s="778" t="s">
        <v>680</v>
      </c>
      <c r="C52" s="779"/>
      <c r="D52" s="780"/>
      <c r="E52" s="780"/>
      <c r="F52" s="781"/>
      <c r="G52" s="782"/>
      <c r="H52" s="782"/>
      <c r="I52" s="415"/>
    </row>
    <row r="53" spans="1:9" ht="67.5">
      <c r="A53" s="43"/>
      <c r="B53" s="427" t="s">
        <v>677</v>
      </c>
      <c r="C53" s="783" t="s">
        <v>681</v>
      </c>
      <c r="D53" s="495" t="s">
        <v>2213</v>
      </c>
      <c r="E53" s="502" t="s">
        <v>2131</v>
      </c>
      <c r="F53" s="496"/>
      <c r="G53" s="482"/>
      <c r="H53" s="503"/>
      <c r="I53" s="415"/>
    </row>
    <row r="54" spans="1:9" ht="40.5">
      <c r="A54" s="43"/>
      <c r="B54" s="1861" t="s">
        <v>682</v>
      </c>
      <c r="C54" s="776" t="s">
        <v>683</v>
      </c>
      <c r="D54" s="504" t="s">
        <v>2133</v>
      </c>
      <c r="E54" s="504">
        <v>155</v>
      </c>
      <c r="F54" s="1634"/>
      <c r="G54" s="486"/>
      <c r="H54" s="506"/>
      <c r="I54" s="415"/>
    </row>
    <row r="55" spans="1:9" ht="40.5">
      <c r="A55" s="43"/>
      <c r="B55" s="1861"/>
      <c r="C55" s="776" t="s">
        <v>684</v>
      </c>
      <c r="D55" s="504" t="s">
        <v>2133</v>
      </c>
      <c r="E55" s="504" t="s">
        <v>2134</v>
      </c>
      <c r="F55" s="1634"/>
      <c r="G55" s="486"/>
      <c r="H55" s="506"/>
      <c r="I55" s="415"/>
    </row>
    <row r="56" spans="1:9" ht="88" customHeight="1">
      <c r="A56" s="43"/>
      <c r="B56" s="1861"/>
      <c r="C56" s="776" t="s">
        <v>685</v>
      </c>
      <c r="D56" s="504" t="s">
        <v>2135</v>
      </c>
      <c r="E56" s="504" t="s">
        <v>2214</v>
      </c>
      <c r="F56" s="1634"/>
      <c r="G56" s="486"/>
      <c r="H56" s="506"/>
      <c r="I56" s="415"/>
    </row>
    <row r="57" spans="1:9">
      <c r="A57" s="43"/>
      <c r="B57" s="1861"/>
      <c r="C57" s="776" t="s">
        <v>686</v>
      </c>
      <c r="D57" s="504" t="s">
        <v>2090</v>
      </c>
      <c r="E57" s="1539" t="s">
        <v>2136</v>
      </c>
      <c r="F57" s="505"/>
      <c r="G57" s="486"/>
      <c r="H57" s="506"/>
      <c r="I57" s="415"/>
    </row>
    <row r="58" spans="1:9" ht="40.5">
      <c r="A58" s="43"/>
      <c r="B58" s="1861" t="s">
        <v>687</v>
      </c>
      <c r="C58" s="776" t="s">
        <v>688</v>
      </c>
      <c r="D58" s="504" t="s">
        <v>2137</v>
      </c>
      <c r="E58" s="504">
        <v>232</v>
      </c>
      <c r="F58" s="1634"/>
      <c r="G58" s="486"/>
      <c r="H58" s="506"/>
      <c r="I58" s="415"/>
    </row>
    <row r="59" spans="1:9" ht="47" customHeight="1">
      <c r="A59" s="43"/>
      <c r="B59" s="1861"/>
      <c r="C59" s="776" t="s">
        <v>689</v>
      </c>
      <c r="D59" s="504" t="s">
        <v>2137</v>
      </c>
      <c r="E59" s="504">
        <v>232</v>
      </c>
      <c r="F59" s="1634"/>
      <c r="G59" s="486"/>
      <c r="H59" s="506"/>
      <c r="I59" s="415"/>
    </row>
    <row r="60" spans="1:9" ht="40.5">
      <c r="A60" s="43"/>
      <c r="B60" s="1861" t="s">
        <v>690</v>
      </c>
      <c r="C60" s="776" t="s">
        <v>691</v>
      </c>
      <c r="D60" s="507" t="s">
        <v>651</v>
      </c>
      <c r="E60" s="504"/>
      <c r="F60" s="505" t="s">
        <v>692</v>
      </c>
      <c r="G60" s="486" t="s">
        <v>693</v>
      </c>
      <c r="H60" s="506" t="s">
        <v>694</v>
      </c>
      <c r="I60" s="415"/>
    </row>
    <row r="61" spans="1:9" ht="27">
      <c r="A61" s="43"/>
      <c r="B61" s="1861"/>
      <c r="C61" s="776" t="s">
        <v>695</v>
      </c>
      <c r="D61" s="504" t="s">
        <v>2091</v>
      </c>
      <c r="E61" s="504"/>
      <c r="F61" s="505"/>
      <c r="G61" s="486"/>
      <c r="H61" s="506"/>
      <c r="I61" s="415"/>
    </row>
    <row r="62" spans="1:9" ht="28">
      <c r="A62" s="43"/>
      <c r="B62" s="784" t="s">
        <v>696</v>
      </c>
      <c r="C62" s="776" t="s">
        <v>697</v>
      </c>
      <c r="D62" s="504" t="s">
        <v>2091</v>
      </c>
      <c r="E62" s="785"/>
      <c r="F62" s="505"/>
      <c r="G62" s="486"/>
      <c r="H62" s="506"/>
      <c r="I62" s="415"/>
    </row>
    <row r="63" spans="1:9" ht="54">
      <c r="A63" s="43"/>
      <c r="B63" s="1861" t="s">
        <v>698</v>
      </c>
      <c r="C63" s="776" t="s">
        <v>699</v>
      </c>
      <c r="D63" s="504" t="s">
        <v>2215</v>
      </c>
      <c r="E63" s="504" t="s">
        <v>2139</v>
      </c>
      <c r="F63" s="1634"/>
      <c r="G63" s="486"/>
      <c r="H63" s="506"/>
      <c r="I63" s="415"/>
    </row>
    <row r="64" spans="1:9" ht="40.5">
      <c r="A64" s="43"/>
      <c r="B64" s="1861"/>
      <c r="C64" s="776" t="s">
        <v>700</v>
      </c>
      <c r="D64" s="1635" t="s">
        <v>2140</v>
      </c>
      <c r="E64" s="504">
        <v>279</v>
      </c>
      <c r="F64" s="505"/>
      <c r="G64" s="486"/>
      <c r="H64" s="506"/>
      <c r="I64" s="415"/>
    </row>
    <row r="65" spans="1:18" ht="40.5">
      <c r="A65" s="43"/>
      <c r="B65" s="1861"/>
      <c r="C65" s="776" t="s">
        <v>701</v>
      </c>
      <c r="D65" s="504" t="s">
        <v>2140</v>
      </c>
      <c r="E65" s="504">
        <v>279</v>
      </c>
      <c r="F65" s="505"/>
      <c r="G65" s="486"/>
      <c r="H65" s="506"/>
      <c r="I65" s="415"/>
    </row>
    <row r="66" spans="1:18" ht="28">
      <c r="A66" s="43"/>
      <c r="B66" s="784" t="s">
        <v>702</v>
      </c>
      <c r="C66" s="776" t="s">
        <v>703</v>
      </c>
      <c r="D66" s="1635" t="s">
        <v>2141</v>
      </c>
      <c r="E66" s="1635" t="s">
        <v>2142</v>
      </c>
      <c r="F66" s="505"/>
      <c r="G66" s="486"/>
      <c r="H66" s="506"/>
      <c r="I66" s="415"/>
    </row>
    <row r="67" spans="1:18">
      <c r="A67" s="43"/>
      <c r="B67" s="1861" t="s">
        <v>704</v>
      </c>
      <c r="C67" s="776" t="s">
        <v>705</v>
      </c>
      <c r="D67" s="504" t="s">
        <v>2143</v>
      </c>
      <c r="E67" s="504">
        <v>143</v>
      </c>
      <c r="F67" s="505"/>
      <c r="G67" s="486"/>
      <c r="H67" s="506"/>
      <c r="I67" s="415"/>
    </row>
    <row r="68" spans="1:18">
      <c r="A68" s="43"/>
      <c r="B68" s="1861"/>
      <c r="C68" s="776" t="s">
        <v>706</v>
      </c>
      <c r="D68" s="504" t="s">
        <v>2143</v>
      </c>
      <c r="E68" s="504">
        <v>143</v>
      </c>
      <c r="F68" s="505"/>
      <c r="G68" s="486"/>
      <c r="H68" s="506"/>
      <c r="I68" s="415"/>
    </row>
    <row r="69" spans="1:18" ht="27">
      <c r="A69" s="43"/>
      <c r="B69" s="1861"/>
      <c r="C69" s="776" t="s">
        <v>707</v>
      </c>
      <c r="D69" s="504" t="s">
        <v>2143</v>
      </c>
      <c r="E69" s="504" t="s">
        <v>2144</v>
      </c>
      <c r="F69" s="1634"/>
      <c r="G69" s="486"/>
      <c r="H69" s="506"/>
      <c r="I69" s="415"/>
      <c r="R69" t="str">
        <f>IFERROR(VLOOKUP(_xlfn.CONCAT(D69,E69,F69),'ESG Database'!$I$15:$S$818,11,0),"")</f>
        <v/>
      </c>
    </row>
    <row r="70" spans="1:18" ht="40.5">
      <c r="A70" s="43"/>
      <c r="B70" s="1863"/>
      <c r="C70" s="777" t="s">
        <v>708</v>
      </c>
      <c r="D70" s="786" t="s">
        <v>651</v>
      </c>
      <c r="E70" s="787"/>
      <c r="F70" s="499" t="s">
        <v>709</v>
      </c>
      <c r="G70" s="490" t="s">
        <v>710</v>
      </c>
      <c r="H70" s="508" t="s">
        <v>711</v>
      </c>
      <c r="I70" s="415"/>
    </row>
    <row r="71" spans="1:18" ht="14" customHeight="1">
      <c r="A71" s="43"/>
      <c r="B71" s="1869" t="s">
        <v>712</v>
      </c>
      <c r="C71" s="1869"/>
      <c r="D71" s="788"/>
      <c r="E71" s="788"/>
      <c r="F71" s="789"/>
      <c r="G71" s="789"/>
      <c r="H71" s="789"/>
      <c r="I71" s="415"/>
    </row>
    <row r="72" spans="1:18" ht="40.5">
      <c r="A72" s="43"/>
      <c r="B72" s="427" t="s">
        <v>677</v>
      </c>
      <c r="C72" s="783" t="s">
        <v>681</v>
      </c>
      <c r="D72" s="495" t="s">
        <v>2216</v>
      </c>
      <c r="E72" s="502" t="s">
        <v>2131</v>
      </c>
      <c r="F72" s="496"/>
      <c r="G72" s="482"/>
      <c r="H72" s="503"/>
      <c r="I72" s="415"/>
    </row>
    <row r="73" spans="1:18" ht="27">
      <c r="A73" s="43"/>
      <c r="B73" s="1861" t="s">
        <v>713</v>
      </c>
      <c r="C73" s="776" t="s">
        <v>714</v>
      </c>
      <c r="D73" s="504" t="s">
        <v>2145</v>
      </c>
      <c r="E73" s="504" t="s">
        <v>2146</v>
      </c>
      <c r="F73" s="485"/>
      <c r="G73" s="486"/>
      <c r="H73" s="509"/>
      <c r="I73" s="415"/>
    </row>
    <row r="74" spans="1:18" ht="27">
      <c r="A74" s="43"/>
      <c r="B74" s="1861"/>
      <c r="C74" s="776" t="s">
        <v>715</v>
      </c>
      <c r="D74" s="504" t="s">
        <v>2145</v>
      </c>
      <c r="E74" s="504" t="s">
        <v>2147</v>
      </c>
      <c r="F74" s="485"/>
      <c r="G74" s="486"/>
      <c r="H74" s="509"/>
      <c r="I74" s="415"/>
    </row>
    <row r="75" spans="1:18" ht="27">
      <c r="A75" s="43"/>
      <c r="B75" s="1861"/>
      <c r="C75" s="776" t="s">
        <v>716</v>
      </c>
      <c r="D75" s="504" t="s">
        <v>2145</v>
      </c>
      <c r="E75" s="504" t="s">
        <v>2148</v>
      </c>
      <c r="F75" s="485"/>
      <c r="G75" s="486"/>
      <c r="H75" s="509"/>
      <c r="I75" s="415"/>
    </row>
    <row r="76" spans="1:18" ht="27">
      <c r="A76" s="43"/>
      <c r="B76" s="1861" t="s">
        <v>717</v>
      </c>
      <c r="C76" s="776" t="s">
        <v>718</v>
      </c>
      <c r="D76" s="504" t="s">
        <v>2149</v>
      </c>
      <c r="E76" s="504" t="s">
        <v>2150</v>
      </c>
      <c r="F76" s="485"/>
      <c r="G76" s="486"/>
      <c r="H76" s="509"/>
      <c r="I76" s="415"/>
    </row>
    <row r="77" spans="1:18" ht="27">
      <c r="A77" s="43"/>
      <c r="B77" s="1861"/>
      <c r="C77" s="776" t="s">
        <v>719</v>
      </c>
      <c r="D77" s="504" t="s">
        <v>2149</v>
      </c>
      <c r="E77" s="504" t="s">
        <v>2150</v>
      </c>
      <c r="F77" s="485"/>
      <c r="G77" s="486"/>
      <c r="H77" s="509"/>
      <c r="I77" s="415"/>
    </row>
    <row r="78" spans="1:18" ht="27">
      <c r="A78" s="43"/>
      <c r="B78" s="1861"/>
      <c r="C78" s="776" t="s">
        <v>720</v>
      </c>
      <c r="D78" s="504" t="s">
        <v>2149</v>
      </c>
      <c r="E78" s="504" t="s">
        <v>2150</v>
      </c>
      <c r="F78" s="485"/>
      <c r="G78" s="486"/>
      <c r="H78" s="509"/>
      <c r="I78" s="415"/>
    </row>
    <row r="79" spans="1:18" ht="27">
      <c r="A79" s="43"/>
      <c r="B79" s="1861"/>
      <c r="C79" s="776" t="s">
        <v>721</v>
      </c>
      <c r="D79" s="504" t="s">
        <v>2149</v>
      </c>
      <c r="E79" s="504" t="s">
        <v>2150</v>
      </c>
      <c r="F79" s="485"/>
      <c r="G79" s="486"/>
      <c r="H79" s="509"/>
      <c r="I79" s="415"/>
    </row>
    <row r="80" spans="1:18" ht="27">
      <c r="A80" s="43"/>
      <c r="B80" s="1861"/>
      <c r="C80" s="776" t="s">
        <v>722</v>
      </c>
      <c r="D80" s="504" t="s">
        <v>2149</v>
      </c>
      <c r="E80" s="504" t="s">
        <v>2150</v>
      </c>
      <c r="F80" s="485"/>
      <c r="G80" s="486"/>
      <c r="H80" s="509"/>
      <c r="I80" s="415"/>
    </row>
    <row r="81" spans="1:9" ht="27">
      <c r="A81" s="43"/>
      <c r="B81" s="1861" t="s">
        <v>723</v>
      </c>
      <c r="C81" s="776" t="s">
        <v>724</v>
      </c>
      <c r="D81" s="504" t="s">
        <v>2151</v>
      </c>
      <c r="E81" s="504" t="s">
        <v>2152</v>
      </c>
      <c r="F81" s="1636"/>
      <c r="G81" s="486"/>
      <c r="H81" s="509"/>
      <c r="I81" s="415"/>
    </row>
    <row r="82" spans="1:9" ht="27">
      <c r="A82" s="43"/>
      <c r="B82" s="1861"/>
      <c r="C82" s="776" t="s">
        <v>725</v>
      </c>
      <c r="D82" s="504" t="s">
        <v>2151</v>
      </c>
      <c r="E82" s="504" t="s">
        <v>2153</v>
      </c>
      <c r="F82" s="1636"/>
      <c r="G82" s="486"/>
      <c r="H82" s="509"/>
      <c r="I82" s="415"/>
    </row>
    <row r="83" spans="1:9" ht="27">
      <c r="A83" s="43"/>
      <c r="B83" s="1861"/>
      <c r="C83" s="776" t="s">
        <v>726</v>
      </c>
      <c r="D83" s="504" t="s">
        <v>2151</v>
      </c>
      <c r="E83" s="504">
        <v>214</v>
      </c>
      <c r="F83" s="485"/>
      <c r="G83" s="486"/>
      <c r="H83" s="509"/>
      <c r="I83" s="415"/>
    </row>
    <row r="84" spans="1:9" ht="27">
      <c r="A84" s="43"/>
      <c r="B84" s="1861"/>
      <c r="C84" s="776" t="s">
        <v>727</v>
      </c>
      <c r="D84" s="504" t="s">
        <v>2151</v>
      </c>
      <c r="E84" s="504">
        <v>214</v>
      </c>
      <c r="F84" s="485"/>
      <c r="G84" s="486"/>
      <c r="H84" s="509"/>
      <c r="I84" s="415"/>
    </row>
    <row r="85" spans="1:9" ht="27">
      <c r="A85" s="43"/>
      <c r="B85" s="1861"/>
      <c r="C85" s="776" t="s">
        <v>728</v>
      </c>
      <c r="D85" s="504" t="s">
        <v>2151</v>
      </c>
      <c r="E85" s="504">
        <v>214</v>
      </c>
      <c r="F85" s="485"/>
      <c r="G85" s="486"/>
      <c r="H85" s="509"/>
      <c r="I85" s="415"/>
    </row>
    <row r="86" spans="1:9" ht="40.5">
      <c r="A86" s="43"/>
      <c r="B86" s="1861" t="s">
        <v>729</v>
      </c>
      <c r="C86" s="776" t="s">
        <v>730</v>
      </c>
      <c r="D86" s="504" t="s">
        <v>2154</v>
      </c>
      <c r="E86" s="504" t="s">
        <v>2155</v>
      </c>
      <c r="F86" s="1636"/>
      <c r="G86" s="486"/>
      <c r="H86" s="509"/>
      <c r="I86" s="415"/>
    </row>
    <row r="87" spans="1:9" ht="40.5">
      <c r="A87" s="43"/>
      <c r="B87" s="1861"/>
      <c r="C87" s="776" t="s">
        <v>731</v>
      </c>
      <c r="D87" s="504" t="s">
        <v>2154</v>
      </c>
      <c r="E87" s="504" t="s">
        <v>2155</v>
      </c>
      <c r="F87" s="485"/>
      <c r="G87" s="486"/>
      <c r="H87" s="509"/>
      <c r="I87" s="415"/>
    </row>
    <row r="88" spans="1:9" ht="27">
      <c r="A88" s="43"/>
      <c r="B88" s="1861"/>
      <c r="C88" s="776" t="s">
        <v>732</v>
      </c>
      <c r="D88" s="504" t="s">
        <v>2154</v>
      </c>
      <c r="E88" s="504" t="s">
        <v>2155</v>
      </c>
      <c r="F88" s="485"/>
      <c r="G88" s="486"/>
      <c r="H88" s="509"/>
      <c r="I88" s="415"/>
    </row>
    <row r="89" spans="1:9" ht="27">
      <c r="A89" s="43"/>
      <c r="B89" s="1861"/>
      <c r="C89" s="776" t="s">
        <v>733</v>
      </c>
      <c r="D89" s="507" t="s">
        <v>651</v>
      </c>
      <c r="E89" s="504"/>
      <c r="F89" s="485" t="s">
        <v>734</v>
      </c>
      <c r="G89" s="486" t="s">
        <v>693</v>
      </c>
      <c r="H89" s="509" t="s">
        <v>735</v>
      </c>
      <c r="I89" s="415"/>
    </row>
    <row r="90" spans="1:9" ht="27">
      <c r="A90" s="43"/>
      <c r="B90" s="1861" t="s">
        <v>736</v>
      </c>
      <c r="C90" s="776" t="s">
        <v>737</v>
      </c>
      <c r="D90" s="1635" t="s">
        <v>2156</v>
      </c>
      <c r="E90" s="1635" t="s">
        <v>2157</v>
      </c>
      <c r="F90" s="485"/>
      <c r="G90" s="486"/>
      <c r="H90" s="509"/>
      <c r="I90" s="415"/>
    </row>
    <row r="91" spans="1:9" ht="42" customHeight="1">
      <c r="A91" s="43"/>
      <c r="B91" s="1861"/>
      <c r="C91" s="776" t="s">
        <v>738</v>
      </c>
      <c r="D91" s="504" t="s">
        <v>2156</v>
      </c>
      <c r="E91" s="504" t="s">
        <v>2158</v>
      </c>
      <c r="F91" s="485"/>
      <c r="G91" s="486"/>
      <c r="H91" s="509"/>
      <c r="I91" s="415"/>
    </row>
    <row r="92" spans="1:9" ht="42" customHeight="1">
      <c r="A92" s="43"/>
      <c r="B92" s="1861"/>
      <c r="C92" s="776" t="s">
        <v>739</v>
      </c>
      <c r="D92" s="504" t="s">
        <v>2156</v>
      </c>
      <c r="E92" s="504" t="s">
        <v>2159</v>
      </c>
      <c r="F92" s="485"/>
      <c r="G92" s="486"/>
      <c r="H92" s="509"/>
      <c r="I92" s="415"/>
    </row>
    <row r="93" spans="1:9" ht="42" customHeight="1">
      <c r="A93" s="43"/>
      <c r="B93" s="1861"/>
      <c r="C93" s="776" t="s">
        <v>740</v>
      </c>
      <c r="D93" s="504" t="s">
        <v>2156</v>
      </c>
      <c r="E93" s="504" t="s">
        <v>779</v>
      </c>
      <c r="F93" s="485"/>
      <c r="G93" s="486"/>
      <c r="H93" s="509"/>
      <c r="I93" s="415"/>
    </row>
    <row r="94" spans="1:9" ht="42" customHeight="1">
      <c r="A94" s="43"/>
      <c r="B94" s="1861"/>
      <c r="C94" s="776" t="s">
        <v>741</v>
      </c>
      <c r="D94" s="1635" t="s">
        <v>2160</v>
      </c>
      <c r="E94" s="1635" t="s">
        <v>2161</v>
      </c>
      <c r="F94" s="485"/>
      <c r="G94" s="486"/>
      <c r="H94" s="509"/>
      <c r="I94" s="415"/>
    </row>
    <row r="95" spans="1:9" ht="42" customHeight="1">
      <c r="A95" s="43"/>
      <c r="B95" s="1861"/>
      <c r="C95" s="776" t="s">
        <v>742</v>
      </c>
      <c r="D95" s="790" t="s">
        <v>651</v>
      </c>
      <c r="E95" s="785"/>
      <c r="F95" s="485" t="s">
        <v>743</v>
      </c>
      <c r="G95" s="486" t="s">
        <v>693</v>
      </c>
      <c r="H95" s="509" t="s">
        <v>744</v>
      </c>
      <c r="I95" s="415"/>
    </row>
    <row r="96" spans="1:9" ht="27">
      <c r="A96" s="43"/>
      <c r="B96" s="1861"/>
      <c r="C96" s="776" t="s">
        <v>745</v>
      </c>
      <c r="D96" s="504" t="s">
        <v>2162</v>
      </c>
      <c r="E96" s="504" t="s">
        <v>2146</v>
      </c>
      <c r="F96" s="1636"/>
      <c r="G96" s="486"/>
      <c r="H96" s="509"/>
      <c r="I96" s="415"/>
    </row>
    <row r="97" spans="1:9" ht="27">
      <c r="A97" s="43"/>
      <c r="B97" s="1861" t="s">
        <v>746</v>
      </c>
      <c r="C97" s="776" t="s">
        <v>747</v>
      </c>
      <c r="D97" s="504" t="s">
        <v>2162</v>
      </c>
      <c r="E97" s="504" t="s">
        <v>2146</v>
      </c>
      <c r="F97" s="1636"/>
      <c r="G97" s="486"/>
      <c r="H97" s="509"/>
      <c r="I97" s="415"/>
    </row>
    <row r="98" spans="1:9" ht="27">
      <c r="A98" s="43"/>
      <c r="B98" s="1861"/>
      <c r="C98" s="776" t="s">
        <v>748</v>
      </c>
      <c r="D98" s="504" t="s">
        <v>2162</v>
      </c>
      <c r="E98" s="504" t="s">
        <v>2146</v>
      </c>
      <c r="F98" s="485"/>
      <c r="G98" s="486"/>
      <c r="H98" s="509"/>
      <c r="I98" s="415"/>
    </row>
    <row r="99" spans="1:9" ht="27">
      <c r="A99" s="43"/>
      <c r="B99" s="1861"/>
      <c r="C99" s="776" t="s">
        <v>749</v>
      </c>
      <c r="D99" s="504" t="s">
        <v>2162</v>
      </c>
      <c r="E99" s="504" t="s">
        <v>2146</v>
      </c>
      <c r="F99" s="485"/>
      <c r="G99" s="486"/>
      <c r="H99" s="509"/>
      <c r="I99" s="415"/>
    </row>
    <row r="100" spans="1:9" ht="27">
      <c r="A100" s="43"/>
      <c r="B100" s="1861"/>
      <c r="C100" s="776" t="s">
        <v>750</v>
      </c>
      <c r="D100" s="504" t="s">
        <v>2162</v>
      </c>
      <c r="E100" s="504" t="s">
        <v>2146</v>
      </c>
      <c r="F100" s="485"/>
      <c r="G100" s="486"/>
      <c r="H100" s="509"/>
      <c r="I100" s="415"/>
    </row>
    <row r="101" spans="1:9" ht="27">
      <c r="A101" s="43"/>
      <c r="B101" s="1861"/>
      <c r="C101" s="776" t="s">
        <v>751</v>
      </c>
      <c r="D101" s="1635" t="s">
        <v>2163</v>
      </c>
      <c r="E101" s="1635" t="s">
        <v>2164</v>
      </c>
      <c r="F101" s="485"/>
      <c r="G101" s="486"/>
      <c r="H101" s="509"/>
      <c r="I101" s="415"/>
    </row>
    <row r="102" spans="1:9" ht="40.5">
      <c r="A102" s="43"/>
      <c r="B102" s="784" t="s">
        <v>752</v>
      </c>
      <c r="C102" s="776" t="s">
        <v>753</v>
      </c>
      <c r="D102" s="1635" t="s">
        <v>2165</v>
      </c>
      <c r="E102" s="504">
        <v>134</v>
      </c>
      <c r="F102" s="485"/>
      <c r="G102" s="486"/>
      <c r="H102" s="509"/>
      <c r="I102" s="415"/>
    </row>
    <row r="103" spans="1:9" ht="30" customHeight="1">
      <c r="A103" s="43"/>
      <c r="B103" s="1861" t="s">
        <v>754</v>
      </c>
      <c r="C103" s="776" t="s">
        <v>755</v>
      </c>
      <c r="D103" s="504" t="s">
        <v>2166</v>
      </c>
      <c r="E103" s="504" t="s">
        <v>2167</v>
      </c>
      <c r="F103" s="1636"/>
      <c r="G103" s="486"/>
      <c r="H103" s="509"/>
      <c r="I103" s="415"/>
    </row>
    <row r="104" spans="1:9" ht="27">
      <c r="A104" s="43"/>
      <c r="B104" s="1863"/>
      <c r="C104" s="777" t="s">
        <v>756</v>
      </c>
      <c r="D104" s="510" t="s">
        <v>2168</v>
      </c>
      <c r="E104" s="510" t="s">
        <v>2169</v>
      </c>
      <c r="F104" s="1637"/>
      <c r="G104" s="490"/>
      <c r="H104" s="511"/>
      <c r="I104" s="415"/>
    </row>
    <row r="105" spans="1:9" ht="14">
      <c r="A105" s="43"/>
      <c r="B105" s="791" t="s">
        <v>757</v>
      </c>
      <c r="C105" s="792"/>
      <c r="D105" s="788"/>
      <c r="E105" s="788"/>
      <c r="F105" s="793"/>
      <c r="G105" s="789"/>
      <c r="H105" s="789"/>
      <c r="I105" s="415"/>
    </row>
    <row r="106" spans="1:9" ht="67.5">
      <c r="A106" s="43"/>
      <c r="B106" s="427" t="s">
        <v>677</v>
      </c>
      <c r="C106" s="783" t="s">
        <v>681</v>
      </c>
      <c r="D106" s="502" t="s">
        <v>2213</v>
      </c>
      <c r="E106" s="502" t="s">
        <v>2131</v>
      </c>
      <c r="F106" s="496"/>
      <c r="G106" s="482"/>
      <c r="H106" s="503"/>
      <c r="I106" s="415"/>
    </row>
    <row r="107" spans="1:9" ht="27">
      <c r="A107" s="43"/>
      <c r="B107" s="1861" t="s">
        <v>758</v>
      </c>
      <c r="C107" s="776" t="s">
        <v>759</v>
      </c>
      <c r="D107" s="1635" t="s">
        <v>2170</v>
      </c>
      <c r="E107" s="1635" t="s">
        <v>2171</v>
      </c>
      <c r="F107" s="485"/>
      <c r="G107" s="486"/>
      <c r="H107" s="509"/>
      <c r="I107" s="415"/>
    </row>
    <row r="108" spans="1:9" ht="27">
      <c r="A108" s="43"/>
      <c r="B108" s="1861"/>
      <c r="C108" s="776" t="s">
        <v>760</v>
      </c>
      <c r="D108" s="504" t="s">
        <v>2125</v>
      </c>
      <c r="E108" s="504">
        <v>224</v>
      </c>
      <c r="F108" s="485"/>
      <c r="G108" s="486"/>
      <c r="H108" s="509"/>
      <c r="I108" s="415"/>
    </row>
    <row r="109" spans="1:9" ht="48" customHeight="1">
      <c r="A109" s="43"/>
      <c r="B109" s="1861"/>
      <c r="C109" s="776" t="s">
        <v>761</v>
      </c>
      <c r="D109" s="504" t="s">
        <v>2172</v>
      </c>
      <c r="E109" s="504" t="s">
        <v>2173</v>
      </c>
      <c r="F109" s="485"/>
      <c r="G109" s="486"/>
      <c r="H109" s="509"/>
      <c r="I109" s="415"/>
    </row>
    <row r="110" spans="1:9" ht="40.5">
      <c r="A110" s="43"/>
      <c r="B110" s="784" t="s">
        <v>762</v>
      </c>
      <c r="C110" s="776" t="s">
        <v>763</v>
      </c>
      <c r="D110" s="512" t="s">
        <v>2128</v>
      </c>
      <c r="E110" s="512" t="s">
        <v>2129</v>
      </c>
      <c r="F110" s="485"/>
      <c r="G110" s="486"/>
      <c r="H110" s="509"/>
      <c r="I110" s="415"/>
    </row>
    <row r="111" spans="1:9" ht="27">
      <c r="A111" s="43"/>
      <c r="B111" s="1861" t="s">
        <v>764</v>
      </c>
      <c r="C111" s="776" t="s">
        <v>765</v>
      </c>
      <c r="D111" s="504" t="s">
        <v>2174</v>
      </c>
      <c r="E111" s="512" t="s">
        <v>2129</v>
      </c>
      <c r="F111" s="485"/>
      <c r="G111" s="486"/>
      <c r="H111" s="509"/>
      <c r="I111" s="415"/>
    </row>
    <row r="112" spans="1:9" ht="27">
      <c r="A112" s="43"/>
      <c r="B112" s="1861"/>
      <c r="C112" s="776" t="s">
        <v>766</v>
      </c>
      <c r="D112" s="504" t="s">
        <v>2174</v>
      </c>
      <c r="E112" s="512" t="s">
        <v>2129</v>
      </c>
      <c r="F112" s="485"/>
      <c r="G112" s="486"/>
      <c r="H112" s="509"/>
      <c r="I112" s="415"/>
    </row>
    <row r="113" spans="1:9" ht="27">
      <c r="A113" s="43"/>
      <c r="B113" s="1861"/>
      <c r="C113" s="776" t="s">
        <v>767</v>
      </c>
      <c r="D113" s="504" t="s">
        <v>2174</v>
      </c>
      <c r="E113" s="512" t="s">
        <v>2129</v>
      </c>
      <c r="F113" s="485"/>
      <c r="G113" s="486"/>
      <c r="H113" s="509"/>
      <c r="I113" s="415"/>
    </row>
    <row r="114" spans="1:9" ht="27">
      <c r="A114" s="43"/>
      <c r="B114" s="1861"/>
      <c r="C114" s="776" t="s">
        <v>768</v>
      </c>
      <c r="D114" s="504" t="s">
        <v>2174</v>
      </c>
      <c r="E114" s="512" t="s">
        <v>2129</v>
      </c>
      <c r="F114" s="485"/>
      <c r="G114" s="486"/>
      <c r="H114" s="509"/>
      <c r="I114" s="415"/>
    </row>
    <row r="115" spans="1:9" ht="27">
      <c r="A115" s="43"/>
      <c r="B115" s="1861"/>
      <c r="C115" s="776" t="s">
        <v>769</v>
      </c>
      <c r="D115" s="504" t="s">
        <v>2174</v>
      </c>
      <c r="E115" s="512" t="s">
        <v>2129</v>
      </c>
      <c r="F115" s="485"/>
      <c r="G115" s="486"/>
      <c r="H115" s="509"/>
      <c r="I115" s="415"/>
    </row>
    <row r="116" spans="1:9" ht="27">
      <c r="A116" s="43"/>
      <c r="B116" s="1861"/>
      <c r="C116" s="776" t="s">
        <v>770</v>
      </c>
      <c r="D116" s="504" t="s">
        <v>2174</v>
      </c>
      <c r="E116" s="512" t="s">
        <v>2129</v>
      </c>
      <c r="F116" s="485"/>
      <c r="G116" s="486"/>
      <c r="H116" s="509"/>
      <c r="I116" s="415"/>
    </row>
    <row r="117" spans="1:9" ht="33" customHeight="1">
      <c r="A117" s="43"/>
      <c r="B117" s="1861"/>
      <c r="C117" s="776" t="s">
        <v>771</v>
      </c>
      <c r="D117" s="504" t="s">
        <v>2174</v>
      </c>
      <c r="E117" s="512" t="s">
        <v>2129</v>
      </c>
      <c r="F117" s="485"/>
      <c r="G117" s="486"/>
      <c r="H117" s="509"/>
      <c r="I117" s="415"/>
    </row>
    <row r="118" spans="1:9" ht="27">
      <c r="A118" s="43"/>
      <c r="B118" s="1861"/>
      <c r="C118" s="776" t="s">
        <v>772</v>
      </c>
      <c r="D118" s="504" t="s">
        <v>2174</v>
      </c>
      <c r="E118" s="512" t="s">
        <v>2129</v>
      </c>
      <c r="F118" s="485"/>
      <c r="G118" s="486"/>
      <c r="H118" s="509"/>
      <c r="I118" s="415"/>
    </row>
    <row r="119" spans="1:9" ht="27">
      <c r="A119" s="43"/>
      <c r="B119" s="1861"/>
      <c r="C119" s="776" t="s">
        <v>773</v>
      </c>
      <c r="D119" s="512" t="s">
        <v>2217</v>
      </c>
      <c r="E119" s="504">
        <v>254</v>
      </c>
      <c r="F119" s="485"/>
      <c r="G119" s="486" t="s">
        <v>652</v>
      </c>
      <c r="H119" s="509"/>
      <c r="I119" s="415"/>
    </row>
    <row r="120" spans="1:9" ht="27">
      <c r="A120" s="43"/>
      <c r="B120" s="1861"/>
      <c r="C120" s="776" t="s">
        <v>774</v>
      </c>
      <c r="D120" s="512" t="s">
        <v>2217</v>
      </c>
      <c r="E120" s="504">
        <v>254</v>
      </c>
      <c r="F120" s="485"/>
      <c r="G120" s="486" t="s">
        <v>652</v>
      </c>
      <c r="H120" s="509"/>
      <c r="I120" s="415"/>
    </row>
    <row r="121" spans="1:9" ht="47" customHeight="1">
      <c r="A121" s="43"/>
      <c r="B121" s="1861" t="s">
        <v>775</v>
      </c>
      <c r="C121" s="776" t="s">
        <v>776</v>
      </c>
      <c r="D121" s="504" t="s">
        <v>2137</v>
      </c>
      <c r="E121" s="504">
        <v>232</v>
      </c>
      <c r="F121" s="485"/>
      <c r="G121" s="486"/>
      <c r="H121" s="509"/>
      <c r="I121" s="415"/>
    </row>
    <row r="122" spans="1:9" ht="49" customHeight="1">
      <c r="A122" s="43"/>
      <c r="B122" s="1861"/>
      <c r="C122" s="776" t="s">
        <v>777</v>
      </c>
      <c r="D122" s="504" t="s">
        <v>2137</v>
      </c>
      <c r="E122" s="504">
        <v>232</v>
      </c>
      <c r="F122" s="485"/>
      <c r="G122" s="486"/>
      <c r="H122" s="509"/>
      <c r="I122" s="415"/>
    </row>
    <row r="123" spans="1:9" ht="50" customHeight="1">
      <c r="A123" s="43"/>
      <c r="B123" s="1861"/>
      <c r="C123" s="776" t="s">
        <v>778</v>
      </c>
      <c r="D123" s="504" t="s">
        <v>2137</v>
      </c>
      <c r="E123" s="504">
        <v>232</v>
      </c>
      <c r="F123" s="485"/>
      <c r="G123" s="486"/>
      <c r="H123" s="509"/>
      <c r="I123" s="415"/>
    </row>
    <row r="124" spans="1:9" ht="54">
      <c r="A124" s="43"/>
      <c r="B124" s="1861" t="s">
        <v>780</v>
      </c>
      <c r="C124" s="776" t="s">
        <v>781</v>
      </c>
      <c r="D124" s="504" t="s">
        <v>2175</v>
      </c>
      <c r="E124" s="504" t="s">
        <v>2219</v>
      </c>
      <c r="F124" s="485"/>
      <c r="G124" s="486"/>
      <c r="H124" s="509"/>
      <c r="I124" s="415"/>
    </row>
    <row r="125" spans="1:9" ht="40.5">
      <c r="A125" s="43"/>
      <c r="B125" s="1861"/>
      <c r="C125" s="776" t="s">
        <v>782</v>
      </c>
      <c r="D125" s="504" t="s">
        <v>2137</v>
      </c>
      <c r="E125" s="504">
        <v>232</v>
      </c>
      <c r="F125" s="485"/>
      <c r="G125" s="486"/>
      <c r="H125" s="509"/>
      <c r="I125" s="415"/>
    </row>
    <row r="126" spans="1:9" ht="63" customHeight="1">
      <c r="A126" s="43"/>
      <c r="B126" s="784" t="s">
        <v>783</v>
      </c>
      <c r="C126" s="776" t="s">
        <v>784</v>
      </c>
      <c r="D126" s="504" t="s">
        <v>2176</v>
      </c>
      <c r="E126" s="504" t="s">
        <v>2218</v>
      </c>
      <c r="F126" s="485"/>
      <c r="G126" s="486"/>
      <c r="H126" s="509"/>
      <c r="I126" s="415"/>
    </row>
    <row r="127" spans="1:9" ht="87" customHeight="1">
      <c r="A127" s="43"/>
      <c r="B127" s="784" t="s">
        <v>785</v>
      </c>
      <c r="C127" s="776" t="s">
        <v>786</v>
      </c>
      <c r="D127" s="504" t="s">
        <v>2177</v>
      </c>
      <c r="E127" s="504" t="s">
        <v>2178</v>
      </c>
      <c r="F127" s="485"/>
      <c r="G127" s="486"/>
      <c r="H127" s="509"/>
      <c r="I127" s="415"/>
    </row>
    <row r="128" spans="1:9" ht="67.5">
      <c r="A128" s="43"/>
      <c r="B128" s="784" t="s">
        <v>787</v>
      </c>
      <c r="C128" s="776" t="s">
        <v>788</v>
      </c>
      <c r="D128" s="504" t="s">
        <v>2179</v>
      </c>
      <c r="E128" s="504" t="s">
        <v>2180</v>
      </c>
      <c r="F128" s="485"/>
      <c r="G128" s="486"/>
      <c r="H128" s="509"/>
      <c r="I128" s="415"/>
    </row>
    <row r="129" spans="1:9" ht="67.5">
      <c r="A129" s="43"/>
      <c r="B129" s="784" t="s">
        <v>789</v>
      </c>
      <c r="C129" s="776" t="s">
        <v>790</v>
      </c>
      <c r="D129" s="504" t="s">
        <v>2179</v>
      </c>
      <c r="E129" s="504" t="s">
        <v>2180</v>
      </c>
      <c r="F129" s="485"/>
      <c r="G129" s="486"/>
      <c r="H129" s="509"/>
      <c r="I129" s="415"/>
    </row>
    <row r="130" spans="1:9" ht="67.5">
      <c r="A130" s="43"/>
      <c r="B130" s="429" t="s">
        <v>791</v>
      </c>
      <c r="C130" s="777" t="s">
        <v>792</v>
      </c>
      <c r="D130" s="786" t="s">
        <v>651</v>
      </c>
      <c r="E130" s="787"/>
      <c r="F130" s="489" t="s">
        <v>793</v>
      </c>
      <c r="G130" s="490" t="s">
        <v>693</v>
      </c>
      <c r="H130" s="511" t="s">
        <v>794</v>
      </c>
      <c r="I130" s="415"/>
    </row>
    <row r="131" spans="1:9" ht="40.5">
      <c r="A131" s="43"/>
      <c r="B131" s="794" t="s">
        <v>795</v>
      </c>
      <c r="C131" s="795" t="s">
        <v>796</v>
      </c>
      <c r="D131" s="513" t="s">
        <v>2137</v>
      </c>
      <c r="E131" s="513">
        <v>232</v>
      </c>
      <c r="F131" s="514"/>
      <c r="G131" s="515"/>
      <c r="H131" s="516"/>
      <c r="I131" s="415"/>
    </row>
    <row r="132" spans="1:9" ht="67.5">
      <c r="A132" s="43"/>
      <c r="B132" s="1861" t="s">
        <v>797</v>
      </c>
      <c r="C132" s="776" t="s">
        <v>798</v>
      </c>
      <c r="D132" s="504" t="s">
        <v>2179</v>
      </c>
      <c r="E132" s="504" t="s">
        <v>2180</v>
      </c>
      <c r="F132" s="485"/>
      <c r="G132" s="486"/>
      <c r="H132" s="509"/>
      <c r="I132" s="415"/>
    </row>
    <row r="133" spans="1:9" ht="54">
      <c r="A133" s="43"/>
      <c r="B133" s="1861"/>
      <c r="C133" s="776" t="s">
        <v>799</v>
      </c>
      <c r="D133" s="504" t="s">
        <v>2181</v>
      </c>
      <c r="E133" s="504" t="s">
        <v>2182</v>
      </c>
      <c r="F133" s="485"/>
      <c r="G133" s="486"/>
      <c r="H133" s="509"/>
      <c r="I133" s="415"/>
    </row>
    <row r="134" spans="1:9" ht="67.5">
      <c r="A134" s="43"/>
      <c r="B134" s="1861"/>
      <c r="C134" s="776" t="s">
        <v>800</v>
      </c>
      <c r="D134" s="504" t="s">
        <v>2183</v>
      </c>
      <c r="E134" s="504" t="s">
        <v>2180</v>
      </c>
      <c r="F134" s="485"/>
      <c r="G134" s="486"/>
      <c r="H134" s="509"/>
      <c r="I134" s="415"/>
    </row>
    <row r="135" spans="1:9" ht="27">
      <c r="A135" s="43"/>
      <c r="B135" s="1861" t="s">
        <v>801</v>
      </c>
      <c r="C135" s="776" t="s">
        <v>802</v>
      </c>
      <c r="D135" s="504" t="s">
        <v>2184</v>
      </c>
      <c r="E135" s="504" t="s">
        <v>2185</v>
      </c>
      <c r="F135" s="485"/>
      <c r="G135" s="486"/>
      <c r="H135" s="509"/>
      <c r="I135" s="415"/>
    </row>
    <row r="136" spans="1:9" ht="27">
      <c r="A136" s="43"/>
      <c r="B136" s="1861"/>
      <c r="C136" s="776" t="s">
        <v>803</v>
      </c>
      <c r="D136" s="504" t="s">
        <v>2184</v>
      </c>
      <c r="E136" s="504" t="s">
        <v>2185</v>
      </c>
      <c r="F136" s="485"/>
      <c r="G136" s="486"/>
      <c r="H136" s="509"/>
      <c r="I136" s="415"/>
    </row>
    <row r="137" spans="1:9" ht="27">
      <c r="A137" s="43"/>
      <c r="B137" s="1861" t="s">
        <v>804</v>
      </c>
      <c r="C137" s="776" t="s">
        <v>805</v>
      </c>
      <c r="D137" s="504" t="s">
        <v>2166</v>
      </c>
      <c r="E137" s="504" t="s">
        <v>2167</v>
      </c>
      <c r="F137" s="485"/>
      <c r="G137" s="486"/>
      <c r="H137" s="509"/>
      <c r="I137" s="415"/>
    </row>
    <row r="138" spans="1:9" ht="27">
      <c r="A138" s="43"/>
      <c r="B138" s="1861"/>
      <c r="C138" s="776" t="s">
        <v>806</v>
      </c>
      <c r="D138" s="504" t="s">
        <v>2184</v>
      </c>
      <c r="E138" s="504" t="s">
        <v>2185</v>
      </c>
      <c r="F138" s="485"/>
      <c r="G138" s="486"/>
      <c r="H138" s="509"/>
      <c r="I138" s="415"/>
    </row>
    <row r="139" spans="1:9" ht="54">
      <c r="A139" s="43"/>
      <c r="B139" s="784" t="s">
        <v>807</v>
      </c>
      <c r="C139" s="776" t="s">
        <v>808</v>
      </c>
      <c r="D139" s="504" t="s">
        <v>2138</v>
      </c>
      <c r="E139" s="504" t="s">
        <v>2186</v>
      </c>
      <c r="F139" s="485"/>
      <c r="G139" s="486"/>
      <c r="H139" s="509"/>
      <c r="I139" s="415"/>
    </row>
    <row r="140" spans="1:9" ht="40.5">
      <c r="A140" s="43"/>
      <c r="B140" s="1861" t="s">
        <v>809</v>
      </c>
      <c r="C140" s="776" t="s">
        <v>810</v>
      </c>
      <c r="D140" s="507" t="s">
        <v>651</v>
      </c>
      <c r="E140" s="504"/>
      <c r="F140" s="485" t="s">
        <v>811</v>
      </c>
      <c r="G140" s="486" t="s">
        <v>693</v>
      </c>
      <c r="H140" s="509" t="s">
        <v>812</v>
      </c>
      <c r="I140" s="415"/>
    </row>
    <row r="141" spans="1:9" ht="54">
      <c r="A141" s="43"/>
      <c r="B141" s="1861"/>
      <c r="C141" s="776" t="s">
        <v>813</v>
      </c>
      <c r="D141" s="517" t="s">
        <v>651</v>
      </c>
      <c r="E141" s="513"/>
      <c r="F141" s="485" t="s">
        <v>814</v>
      </c>
      <c r="G141" s="486" t="s">
        <v>693</v>
      </c>
      <c r="H141" s="509" t="s">
        <v>812</v>
      </c>
      <c r="I141" s="415"/>
    </row>
    <row r="142" spans="1:9" ht="27">
      <c r="A142" s="43"/>
      <c r="B142" s="1861" t="s">
        <v>815</v>
      </c>
      <c r="C142" s="776" t="s">
        <v>816</v>
      </c>
      <c r="D142" s="507" t="s">
        <v>651</v>
      </c>
      <c r="E142" s="504"/>
      <c r="F142" s="485" t="s">
        <v>817</v>
      </c>
      <c r="G142" s="486" t="s">
        <v>693</v>
      </c>
      <c r="H142" s="509" t="s">
        <v>812</v>
      </c>
      <c r="I142" s="415"/>
    </row>
    <row r="143" spans="1:9" ht="40.5">
      <c r="A143" s="43"/>
      <c r="B143" s="1861"/>
      <c r="C143" s="776" t="s">
        <v>818</v>
      </c>
      <c r="D143" s="513" t="s">
        <v>2187</v>
      </c>
      <c r="E143" s="513" t="s">
        <v>2188</v>
      </c>
      <c r="F143" s="485"/>
      <c r="G143" s="486"/>
      <c r="H143" s="509"/>
      <c r="I143" s="415"/>
    </row>
    <row r="144" spans="1:9" ht="81">
      <c r="A144" s="43"/>
      <c r="B144" s="1861"/>
      <c r="C144" s="776" t="s">
        <v>819</v>
      </c>
      <c r="D144" s="507" t="s">
        <v>651</v>
      </c>
      <c r="E144" s="504"/>
      <c r="F144" s="485" t="s">
        <v>820</v>
      </c>
      <c r="G144" s="486" t="s">
        <v>693</v>
      </c>
      <c r="H144" s="509" t="s">
        <v>812</v>
      </c>
      <c r="I144" s="415"/>
    </row>
    <row r="145" spans="1:9" ht="40.5">
      <c r="A145" s="43"/>
      <c r="B145" s="794" t="s">
        <v>821</v>
      </c>
      <c r="C145" s="795" t="s">
        <v>822</v>
      </c>
      <c r="D145" s="513" t="s">
        <v>2187</v>
      </c>
      <c r="E145" s="513" t="s">
        <v>2188</v>
      </c>
      <c r="F145" s="514"/>
      <c r="G145" s="515"/>
      <c r="H145" s="516"/>
      <c r="I145" s="415"/>
    </row>
    <row r="146" spans="1:9" ht="54">
      <c r="A146" s="43"/>
      <c r="B146" s="429" t="s">
        <v>823</v>
      </c>
      <c r="C146" s="777" t="s">
        <v>824</v>
      </c>
      <c r="D146" s="510" t="s">
        <v>2189</v>
      </c>
      <c r="E146" s="518" t="s">
        <v>2190</v>
      </c>
      <c r="F146" s="489"/>
      <c r="G146" s="490"/>
      <c r="H146" s="511"/>
      <c r="I146" s="415"/>
    </row>
    <row r="147" spans="1:9">
      <c r="A147" s="43"/>
      <c r="B147" s="86"/>
      <c r="C147" s="86"/>
      <c r="D147" s="431"/>
      <c r="E147" s="431"/>
      <c r="F147" s="432"/>
      <c r="G147" s="432"/>
      <c r="H147" s="433"/>
      <c r="I147" s="415"/>
    </row>
    <row r="148" spans="1:9">
      <c r="A148" s="43"/>
      <c r="B148" s="86"/>
      <c r="C148" s="86"/>
      <c r="D148" s="431"/>
      <c r="E148" s="431"/>
      <c r="F148" s="432"/>
      <c r="G148" s="432"/>
      <c r="H148" s="433"/>
      <c r="I148" s="415"/>
    </row>
  </sheetData>
  <sheetProtection algorithmName="SHA-512" hashValue="BaX0KTAxo3KxsJRzdpT5JuQu7RDCZcgEZdYXIR+dhiBQNgHb6N6nKrP/lWuaXM/TIBA2Pg7QN/lhBI+goo5YiA==" saltValue="vtRRP+k01aA57LnTNYPO4w==" spinCount="100000" sheet="1" objects="1" scenarios="1" sort="0" autoFilter="0"/>
  <mergeCells count="30">
    <mergeCell ref="B76:B80"/>
    <mergeCell ref="B81:B85"/>
    <mergeCell ref="B86:B89"/>
    <mergeCell ref="B90:B96"/>
    <mergeCell ref="B97:B101"/>
    <mergeCell ref="B142:B144"/>
    <mergeCell ref="B103:B104"/>
    <mergeCell ref="B107:B109"/>
    <mergeCell ref="B111:B120"/>
    <mergeCell ref="B121:B123"/>
    <mergeCell ref="B124:B125"/>
    <mergeCell ref="B132:B134"/>
    <mergeCell ref="B135:B136"/>
    <mergeCell ref="B137:B138"/>
    <mergeCell ref="B140:B141"/>
    <mergeCell ref="C12:G12"/>
    <mergeCell ref="F16:H16"/>
    <mergeCell ref="B19:B48"/>
    <mergeCell ref="B54:B57"/>
    <mergeCell ref="B58:B59"/>
    <mergeCell ref="B63:B65"/>
    <mergeCell ref="C14:D14"/>
    <mergeCell ref="B67:B70"/>
    <mergeCell ref="B73:B75"/>
    <mergeCell ref="C13:D13"/>
    <mergeCell ref="B16:B17"/>
    <mergeCell ref="C16:C17"/>
    <mergeCell ref="D16:E16"/>
    <mergeCell ref="B71:C71"/>
    <mergeCell ref="B60:B61"/>
  </mergeCells>
  <dataValidations count="1">
    <dataValidation type="list" allowBlank="1" showInputMessage="1" showErrorMessage="1" sqref="G19:G48 G50:G51 G53:G70 G72:G104 G106:G146" xr:uid="{8F526230-072C-A24E-94DB-8DADFC10B8F4}">
      <formula1>"Not applicable, Legal prohibitions, Confidentiality constraints, Information unavailable/incomplete"</formula1>
    </dataValidation>
  </dataValidations>
  <hyperlinks>
    <hyperlink ref="D40" r:id="rId1" display="Annual Report FY25 - Results" xr:uid="{3B759F7C-9F19-764F-8972-2D1C703ED48B}"/>
  </hyperlinks>
  <pageMargins left="0.7" right="0.7" top="0.75" bottom="0.75" header="0.3" footer="0.3"/>
  <pageSetup paperSize="9" scale="30" orientation="landscape" r:id="rId2"/>
  <rowBreaks count="2" manualBreakCount="2">
    <brk id="70" max="8" man="1"/>
    <brk id="104" max="8" man="1"/>
  </rowBreaks>
  <ignoredErrors>
    <ignoredError sqref="E57" numberStoredAsText="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8588-7C42-49D8-8015-8D046EB1B30B}">
  <dimension ref="A1:AF91"/>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2" width="15.1640625" customWidth="1"/>
    <col min="3" max="3" width="30.1640625" customWidth="1"/>
    <col min="4" max="4" width="12.33203125" customWidth="1"/>
    <col min="5" max="5" width="12.33203125" style="7" customWidth="1"/>
    <col min="6" max="6" width="12" style="7" hidden="1" customWidth="1"/>
    <col min="7" max="7" width="10.33203125" style="7" hidden="1" customWidth="1"/>
    <col min="8" max="8" width="34.33203125" style="6" customWidth="1"/>
    <col min="9" max="9" width="12.1640625" style="6" customWidth="1"/>
    <col min="10" max="16" width="14.5" style="6" customWidth="1"/>
    <col min="17" max="17" width="14.5" customWidth="1"/>
    <col min="18" max="18" width="3.33203125" hidden="1" customWidth="1"/>
    <col min="19" max="20" width="9" hidden="1" customWidth="1"/>
    <col min="21" max="21" width="12" hidden="1" customWidth="1"/>
    <col min="22" max="32" width="9" hidden="1" customWidth="1"/>
    <col min="33" max="33" width="0" hidden="1" customWidth="1"/>
  </cols>
  <sheetData>
    <row r="1" spans="1:32">
      <c r="A1" s="37"/>
      <c r="B1" s="37"/>
      <c r="C1" s="37"/>
      <c r="D1" s="37"/>
      <c r="E1" s="41"/>
      <c r="F1" s="41"/>
      <c r="G1" s="41"/>
      <c r="H1" s="98"/>
      <c r="I1" s="98"/>
      <c r="J1" s="98"/>
      <c r="K1" s="98"/>
      <c r="L1" s="98"/>
      <c r="M1" s="98"/>
      <c r="N1" s="98"/>
      <c r="O1" s="98"/>
      <c r="P1" s="98"/>
      <c r="Q1" s="37"/>
      <c r="R1" s="37"/>
      <c r="S1" s="1"/>
      <c r="T1" s="1"/>
      <c r="U1" s="1"/>
      <c r="V1" s="1"/>
      <c r="W1" s="1"/>
      <c r="X1" s="1"/>
      <c r="Y1" s="1"/>
      <c r="Z1" s="1"/>
      <c r="AA1" s="1"/>
      <c r="AB1" s="1"/>
      <c r="AC1" s="1"/>
      <c r="AD1" s="1"/>
      <c r="AE1" s="1"/>
      <c r="AF1" s="1"/>
    </row>
    <row r="2" spans="1:32">
      <c r="A2" s="37"/>
      <c r="B2" s="37"/>
      <c r="C2" s="37"/>
      <c r="D2" s="37"/>
      <c r="E2" s="41"/>
      <c r="F2" s="41"/>
      <c r="G2" s="41"/>
      <c r="H2" s="98"/>
      <c r="I2" s="98"/>
      <c r="J2" s="98"/>
      <c r="K2" s="98"/>
      <c r="L2" s="98"/>
      <c r="M2" s="98"/>
      <c r="N2" s="98"/>
      <c r="O2" s="98"/>
      <c r="P2" s="98"/>
      <c r="Q2" s="37"/>
      <c r="R2" s="37"/>
      <c r="S2" s="1"/>
      <c r="T2" s="1"/>
      <c r="U2" s="1"/>
      <c r="V2" s="1"/>
      <c r="W2" s="1"/>
      <c r="X2" s="1"/>
      <c r="Y2" s="1"/>
      <c r="Z2" s="1"/>
      <c r="AA2" s="1"/>
      <c r="AB2" s="1"/>
      <c r="AC2" s="1"/>
      <c r="AD2" s="1"/>
      <c r="AE2" s="1"/>
      <c r="AF2" s="1"/>
    </row>
    <row r="3" spans="1:32">
      <c r="A3" s="37"/>
      <c r="B3" s="37"/>
      <c r="C3" s="37"/>
      <c r="D3" s="37"/>
      <c r="E3" s="41"/>
      <c r="F3" s="41"/>
      <c r="G3" s="41"/>
      <c r="H3" s="98"/>
      <c r="I3" s="98"/>
      <c r="J3" s="98"/>
      <c r="K3" s="98"/>
      <c r="L3" s="98"/>
      <c r="M3" s="98"/>
      <c r="N3" s="98"/>
      <c r="O3" s="98"/>
      <c r="P3" s="98"/>
      <c r="Q3" s="37"/>
      <c r="R3" s="37"/>
      <c r="S3" s="1"/>
      <c r="T3" s="1"/>
      <c r="U3" s="1"/>
      <c r="V3" s="1"/>
      <c r="W3" s="1"/>
      <c r="X3" s="1"/>
      <c r="Y3" s="1"/>
      <c r="Z3" s="1"/>
      <c r="AA3" s="1"/>
      <c r="AB3" s="1"/>
      <c r="AC3" s="1"/>
      <c r="AD3" s="1"/>
      <c r="AE3" s="1"/>
      <c r="AF3" s="1"/>
    </row>
    <row r="4" spans="1:32">
      <c r="A4" s="37"/>
      <c r="B4" s="37"/>
      <c r="C4" s="37"/>
      <c r="D4" s="37"/>
      <c r="E4" s="41"/>
      <c r="F4" s="41"/>
      <c r="G4" s="41"/>
      <c r="H4" s="98"/>
      <c r="I4" s="98"/>
      <c r="J4" s="98"/>
      <c r="K4" s="98"/>
      <c r="L4" s="98"/>
      <c r="M4" s="98"/>
      <c r="N4" s="98"/>
      <c r="O4" s="98"/>
      <c r="P4" s="98"/>
      <c r="Q4" s="37"/>
      <c r="R4" s="37"/>
      <c r="S4" s="1"/>
      <c r="T4" s="1"/>
      <c r="U4" s="1"/>
      <c r="V4" s="1"/>
      <c r="W4" s="1"/>
      <c r="X4" s="1"/>
      <c r="Y4" s="1"/>
      <c r="Z4" s="1"/>
      <c r="AA4" s="1"/>
      <c r="AB4" s="1"/>
      <c r="AC4" s="1"/>
      <c r="AD4" s="1"/>
      <c r="AE4" s="1"/>
      <c r="AF4" s="1"/>
    </row>
    <row r="5" spans="1:32">
      <c r="A5" s="37"/>
      <c r="B5" s="37"/>
      <c r="C5" s="37"/>
      <c r="D5" s="37"/>
      <c r="E5" s="41"/>
      <c r="F5" s="41"/>
      <c r="G5" s="41"/>
      <c r="H5" s="98"/>
      <c r="I5" s="98"/>
      <c r="J5" s="98"/>
      <c r="K5" s="98"/>
      <c r="L5" s="98"/>
      <c r="M5" s="98"/>
      <c r="N5" s="98"/>
      <c r="O5" s="98"/>
      <c r="P5" s="98"/>
      <c r="Q5" s="37"/>
      <c r="R5" s="37"/>
      <c r="S5" s="1"/>
      <c r="T5" s="1"/>
      <c r="U5" s="1"/>
      <c r="V5" s="1"/>
      <c r="W5" s="1"/>
      <c r="X5" s="1"/>
      <c r="Y5" s="1"/>
      <c r="Z5" s="1"/>
      <c r="AA5" s="1"/>
      <c r="AB5" s="1"/>
      <c r="AC5" s="1"/>
      <c r="AD5" s="1"/>
      <c r="AE5" s="1"/>
      <c r="AF5" s="1"/>
    </row>
    <row r="6" spans="1:32">
      <c r="A6" s="37"/>
      <c r="B6" s="37"/>
      <c r="C6" s="37"/>
      <c r="D6" s="37"/>
      <c r="E6" s="41"/>
      <c r="F6" s="41"/>
      <c r="G6" s="41"/>
      <c r="H6" s="98"/>
      <c r="I6" s="98"/>
      <c r="J6" s="98"/>
      <c r="K6" s="98"/>
      <c r="L6" s="98"/>
      <c r="M6" s="98"/>
      <c r="N6" s="98"/>
      <c r="O6" s="98"/>
      <c r="P6" s="98"/>
      <c r="Q6" s="37"/>
      <c r="R6" s="37"/>
      <c r="S6" s="1"/>
      <c r="T6" s="1"/>
      <c r="U6" s="1"/>
      <c r="V6" s="1"/>
      <c r="W6" s="1"/>
      <c r="X6" s="1"/>
      <c r="Y6" s="1"/>
      <c r="Z6" s="1"/>
      <c r="AA6" s="1"/>
      <c r="AB6" s="1"/>
      <c r="AC6" s="1"/>
      <c r="AD6" s="1"/>
      <c r="AE6" s="1"/>
      <c r="AF6" s="1"/>
    </row>
    <row r="7" spans="1:32">
      <c r="A7" s="37"/>
      <c r="B7" s="37"/>
      <c r="C7" s="37"/>
      <c r="D7" s="37"/>
      <c r="E7" s="41"/>
      <c r="F7" s="41"/>
      <c r="G7" s="41"/>
      <c r="H7" s="98"/>
      <c r="I7" s="98"/>
      <c r="J7" s="98"/>
      <c r="K7" s="98"/>
      <c r="L7" s="98"/>
      <c r="M7" s="98"/>
      <c r="N7" s="98"/>
      <c r="O7" s="98"/>
      <c r="P7" s="98"/>
      <c r="Q7" s="37"/>
      <c r="R7" s="37"/>
      <c r="S7" s="1"/>
      <c r="T7" s="1"/>
      <c r="U7" s="1"/>
      <c r="V7" s="1"/>
      <c r="W7" s="1"/>
      <c r="X7" s="1"/>
      <c r="Y7" s="1"/>
      <c r="Z7" s="1"/>
      <c r="AA7" s="1"/>
      <c r="AB7" s="1"/>
      <c r="AC7" s="1"/>
      <c r="AD7" s="1"/>
      <c r="AE7" s="1"/>
      <c r="AF7" s="1"/>
    </row>
    <row r="8" spans="1:32">
      <c r="A8" s="37"/>
      <c r="B8" s="37"/>
      <c r="C8" s="37"/>
      <c r="D8" s="37"/>
      <c r="E8" s="41"/>
      <c r="F8" s="41"/>
      <c r="G8" s="41"/>
      <c r="H8" s="98"/>
      <c r="I8" s="98"/>
      <c r="J8" s="98"/>
      <c r="K8" s="98"/>
      <c r="L8" s="98"/>
      <c r="M8" s="98"/>
      <c r="N8" s="98"/>
      <c r="O8" s="98"/>
      <c r="P8" s="98"/>
      <c r="Q8" s="37"/>
      <c r="R8" s="37"/>
      <c r="S8" s="1"/>
      <c r="T8" s="1"/>
      <c r="U8" s="1"/>
      <c r="V8" s="1"/>
      <c r="W8" s="1"/>
      <c r="X8" s="1"/>
      <c r="Y8" s="1"/>
      <c r="Z8" s="1"/>
      <c r="AA8" s="1"/>
      <c r="AB8" s="1"/>
      <c r="AC8" s="1"/>
      <c r="AD8" s="1"/>
      <c r="AE8" s="1"/>
      <c r="AF8" s="1"/>
    </row>
    <row r="9" spans="1:32">
      <c r="A9" s="43"/>
      <c r="B9" s="43"/>
      <c r="C9" s="43"/>
      <c r="D9" s="43"/>
      <c r="E9" s="47"/>
      <c r="F9" s="47"/>
      <c r="G9" s="47"/>
      <c r="H9" s="99"/>
      <c r="I9" s="99"/>
      <c r="J9" s="99"/>
      <c r="K9" s="99"/>
      <c r="L9" s="99"/>
      <c r="M9" s="99"/>
      <c r="N9" s="99"/>
      <c r="O9" s="99"/>
      <c r="P9" s="99"/>
      <c r="Q9" s="43"/>
      <c r="R9" s="43"/>
    </row>
    <row r="10" spans="1:32">
      <c r="A10" s="43"/>
      <c r="B10" s="43"/>
      <c r="C10" s="43"/>
      <c r="D10" s="43"/>
      <c r="E10" s="47"/>
      <c r="F10" s="47"/>
      <c r="G10" s="47"/>
      <c r="H10" s="99"/>
      <c r="I10" s="99"/>
      <c r="J10" s="99"/>
      <c r="K10" s="99"/>
      <c r="L10" s="99"/>
      <c r="M10" s="99"/>
      <c r="N10" s="99"/>
      <c r="O10" s="99"/>
      <c r="P10" s="99"/>
      <c r="Q10" s="43"/>
      <c r="R10" s="43"/>
    </row>
    <row r="11" spans="1:32" ht="31">
      <c r="A11" s="43"/>
      <c r="B11" s="49" t="s">
        <v>523</v>
      </c>
      <c r="C11" s="43"/>
      <c r="D11" s="43"/>
      <c r="E11" s="47"/>
      <c r="F11" s="47"/>
      <c r="G11" s="47"/>
      <c r="H11" s="99"/>
      <c r="I11" s="99"/>
      <c r="J11" s="99"/>
      <c r="K11" s="99"/>
      <c r="L11" s="99"/>
      <c r="M11" s="99"/>
      <c r="N11" s="99"/>
      <c r="O11" s="99"/>
      <c r="P11" s="99"/>
      <c r="Q11" s="43"/>
      <c r="R11" s="43"/>
    </row>
    <row r="12" spans="1:32">
      <c r="A12" s="43"/>
      <c r="B12" s="43"/>
      <c r="C12" s="43"/>
      <c r="D12" s="43"/>
      <c r="E12" s="47"/>
      <c r="F12" s="47"/>
      <c r="G12" s="47"/>
      <c r="H12" s="99"/>
      <c r="I12" s="99"/>
      <c r="J12" s="99"/>
      <c r="K12" s="99"/>
      <c r="L12" s="99"/>
      <c r="M12" s="99"/>
      <c r="N12" s="99"/>
      <c r="O12" s="99"/>
      <c r="P12" s="99"/>
      <c r="Q12" s="43"/>
      <c r="R12" s="43"/>
    </row>
    <row r="13" spans="1:32">
      <c r="A13" s="43"/>
      <c r="B13" s="43"/>
      <c r="C13" s="43"/>
      <c r="D13" s="99"/>
      <c r="E13" s="99"/>
      <c r="F13" s="99"/>
      <c r="G13" s="99"/>
      <c r="H13" s="99"/>
      <c r="I13" s="99"/>
      <c r="J13" s="99"/>
      <c r="K13" s="99"/>
      <c r="L13" s="99"/>
      <c r="M13" s="43"/>
      <c r="N13" s="43"/>
      <c r="O13" s="43"/>
      <c r="P13" s="43"/>
      <c r="Q13" s="43"/>
      <c r="R13" s="43"/>
    </row>
    <row r="14" spans="1:32" ht="14">
      <c r="A14" s="43"/>
      <c r="B14" s="56" t="s">
        <v>524</v>
      </c>
      <c r="C14" s="43"/>
      <c r="D14" s="43"/>
      <c r="E14" s="47"/>
      <c r="F14" s="47"/>
      <c r="G14" s="47"/>
      <c r="H14" s="99"/>
      <c r="I14" s="99"/>
      <c r="J14" s="99"/>
      <c r="K14" s="99"/>
      <c r="L14" s="99"/>
      <c r="M14" s="99"/>
      <c r="N14" s="99"/>
      <c r="O14" s="99"/>
      <c r="P14" s="99"/>
      <c r="Q14" s="43"/>
      <c r="R14" s="43"/>
    </row>
    <row r="15" spans="1:32" ht="28">
      <c r="A15" s="43"/>
      <c r="B15" s="752" t="s">
        <v>525</v>
      </c>
      <c r="C15" s="752" t="s">
        <v>526</v>
      </c>
      <c r="D15" s="752" t="s">
        <v>527</v>
      </c>
      <c r="E15" s="61" t="s">
        <v>11</v>
      </c>
      <c r="F15" s="61" t="s">
        <v>12</v>
      </c>
      <c r="G15" s="61" t="s">
        <v>13</v>
      </c>
      <c r="H15" s="61" t="s">
        <v>91</v>
      </c>
      <c r="I15" s="61" t="s">
        <v>15</v>
      </c>
      <c r="J15" s="62">
        <v>2019</v>
      </c>
      <c r="K15" s="62">
        <v>2021</v>
      </c>
      <c r="L15" s="62">
        <v>2022</v>
      </c>
      <c r="M15" s="62">
        <v>2023</v>
      </c>
      <c r="N15" s="62">
        <v>2024</v>
      </c>
      <c r="O15" s="825">
        <v>2025</v>
      </c>
      <c r="P15" s="825" t="s">
        <v>16</v>
      </c>
      <c r="Q15" s="825" t="s">
        <v>1245</v>
      </c>
      <c r="R15" s="43"/>
    </row>
    <row r="16" spans="1:32">
      <c r="A16" s="43"/>
      <c r="B16" s="1877" t="s">
        <v>528</v>
      </c>
      <c r="C16" s="321" t="s">
        <v>529</v>
      </c>
      <c r="D16" s="1884" t="s">
        <v>530</v>
      </c>
      <c r="E16" s="228" t="s">
        <v>1690</v>
      </c>
      <c r="F16" s="322" t="s">
        <v>21</v>
      </c>
      <c r="G16" s="322" t="s">
        <v>24</v>
      </c>
      <c r="H16" s="177" t="s">
        <v>137</v>
      </c>
      <c r="I16" s="192" t="str">
        <f>IFERROR(VLOOKUP(E16,'ESG Database'!$D$15:$M$818,3,0),"")</f>
        <v>MWh</v>
      </c>
      <c r="J16" s="114">
        <f>IFERROR(VLOOKUP(_xlfn.CONCAT(E16,F16,G16),'ESG Database'!$I$15:$S$818,2,0),"")</f>
        <v>337116.14</v>
      </c>
      <c r="K16" s="114">
        <f>IFERROR(VLOOKUP(_xlfn.CONCAT(E16,F16,G16),'ESG Database'!$I$15:$S$818,3,0),"")</f>
        <v>196655.05</v>
      </c>
      <c r="L16" s="114">
        <f>IFERROR(VLOOKUP(_xlfn.CONCAT(E16,F16,G16),'ESG Database'!$I$15:$S$818,4,0),"")</f>
        <v>205919.52</v>
      </c>
      <c r="M16" s="114">
        <f>IFERROR(VLOOKUP(_xlfn.CONCAT(E16,F16,G16),'ESG Database'!$I$15:$S$818,5,0),"")</f>
        <v>201022</v>
      </c>
      <c r="N16" s="114">
        <f>IFERROR(VLOOKUP(_xlfn.CONCAT(E16,F16,G16),'ESG Database'!$I$15:$S$818,6,0),"")</f>
        <v>195483</v>
      </c>
      <c r="O16" s="114">
        <f>IFERROR(VLOOKUP(_xlfn.CONCAT(E16,F16,G16),'ESG Database'!$I$15:$S$818,7,0),"")</f>
        <v>188927</v>
      </c>
      <c r="P16" s="135">
        <f>IFERROR(O16/J16-1,"-")</f>
        <v>-0.43957889408676787</v>
      </c>
      <c r="Q16" s="135">
        <f>IFERROR(O16/N16-1,"-")</f>
        <v>-3.3537443153624613E-2</v>
      </c>
      <c r="R16" s="43"/>
    </row>
    <row r="17" spans="1:18">
      <c r="A17" s="43"/>
      <c r="B17" s="1878"/>
      <c r="C17" s="323" t="s">
        <v>531</v>
      </c>
      <c r="D17" s="1875"/>
      <c r="E17" s="228" t="s">
        <v>30</v>
      </c>
      <c r="F17" s="322" t="s">
        <v>21</v>
      </c>
      <c r="G17" s="322" t="s">
        <v>24</v>
      </c>
      <c r="H17" s="177" t="s">
        <v>532</v>
      </c>
      <c r="I17" s="324" t="str">
        <f>IFERROR(VLOOKUP(E17,'ESG Database'!$D$15:$M$818,3,0),"")</f>
        <v>%</v>
      </c>
      <c r="J17" s="545">
        <f>IFERROR(VLOOKUP(_xlfn.CONCAT(E17,F17,G17),'ESG Database'!$I$15:$S$818,2,0),"")</f>
        <v>0.28299999999999997</v>
      </c>
      <c r="K17" s="545">
        <f>IFERROR(VLOOKUP(_xlfn.CONCAT(E17,F17,G17),'ESG Database'!$I$15:$S$818,3,0),"")</f>
        <v>0.49896003100000003</v>
      </c>
      <c r="L17" s="545">
        <f>IFERROR(VLOOKUP(_xlfn.CONCAT(E17,F17,G17),'ESG Database'!$I$15:$S$818,4,0),"")</f>
        <v>0.88308376799999999</v>
      </c>
      <c r="M17" s="135">
        <f>IFERROR(VLOOKUP(_xlfn.CONCAT(E17,F17,G17),'ESG Database'!$I$15:$S$818,5,0),"")</f>
        <v>0.95899999999999996</v>
      </c>
      <c r="N17" s="135">
        <f>IFERROR(VLOOKUP(_xlfn.CONCAT(E17,F17,G17),'ESG Database'!$I$15:$S$818,6,0),"")</f>
        <v>0.98</v>
      </c>
      <c r="O17" s="135">
        <f>IFERROR(VLOOKUP(_xlfn.CONCAT(E17,F17,G17),'ESG Database'!$I$15:$S$818,7,0),"")</f>
        <v>1</v>
      </c>
      <c r="P17" s="135">
        <f t="shared" ref="P17:P47" si="0">IFERROR(O17/J17-1,"-")</f>
        <v>2.5335689045936398</v>
      </c>
      <c r="Q17" s="135">
        <f t="shared" ref="Q17:Q47" si="1">IFERROR(O17/N17-1,"-")</f>
        <v>2.0408163265306145E-2</v>
      </c>
      <c r="R17" s="43"/>
    </row>
    <row r="18" spans="1:18">
      <c r="A18" s="43"/>
      <c r="B18" s="1878"/>
      <c r="C18" s="323" t="s">
        <v>533</v>
      </c>
      <c r="D18" s="1875"/>
      <c r="E18" s="326" t="s">
        <v>1702</v>
      </c>
      <c r="F18" s="327" t="s">
        <v>21</v>
      </c>
      <c r="G18" s="327" t="s">
        <v>24</v>
      </c>
      <c r="H18" s="328" t="s">
        <v>534</v>
      </c>
      <c r="I18" s="324" t="str">
        <f>IFERROR(VLOOKUP(E18,'ESG Database'!$D$15:$M$818,3,0),"")</f>
        <v>%</v>
      </c>
      <c r="J18" s="545">
        <f>IFERROR(VLOOKUP(_xlfn.CONCAT(E18,F18,G18),'ESG Database'!$I$15:$S$818,2,0),"")</f>
        <v>0.244665248</v>
      </c>
      <c r="K18" s="545">
        <f>IFERROR(VLOOKUP(_xlfn.CONCAT(E18,F18,G18),'ESG Database'!$I$15:$S$818,3,0),"")</f>
        <v>0.41555452500000001</v>
      </c>
      <c r="L18" s="545">
        <f>IFERROR(VLOOKUP(_xlfn.CONCAT(E18,F18,G18),'ESG Database'!$I$15:$S$818,4,0),"")</f>
        <v>0.73531239900000001</v>
      </c>
      <c r="M18" s="135">
        <f>IFERROR(VLOOKUP(_xlfn.CONCAT(E18,F18,G18),'ESG Database'!$I$15:$S$818,5,0),"")</f>
        <v>0.82099999999999995</v>
      </c>
      <c r="N18" s="135">
        <f>IFERROR(VLOOKUP(_xlfn.CONCAT(E18,F18,G18),'ESG Database'!$I$15:$S$818,6,0),"")</f>
        <v>0.84</v>
      </c>
      <c r="O18" s="135">
        <f>IFERROR(VLOOKUP(_xlfn.CONCAT(E18,F18,G18),'ESG Database'!$I$15:$S$818,7,0),"")</f>
        <v>0.84489999999999998</v>
      </c>
      <c r="P18" s="135">
        <f t="shared" si="0"/>
        <v>2.4532897782034007</v>
      </c>
      <c r="Q18" s="135">
        <f t="shared" si="1"/>
        <v>5.833333333333357E-3</v>
      </c>
      <c r="R18" s="43"/>
    </row>
    <row r="19" spans="1:18" ht="18" customHeight="1">
      <c r="A19" s="43"/>
      <c r="B19" s="1878"/>
      <c r="C19" s="329" t="s">
        <v>535</v>
      </c>
      <c r="D19" s="1879" t="s">
        <v>536</v>
      </c>
      <c r="E19" s="199" t="s">
        <v>998</v>
      </c>
      <c r="F19" s="309" t="s">
        <v>21</v>
      </c>
      <c r="G19" s="309" t="s">
        <v>24</v>
      </c>
      <c r="H19" s="330" t="s">
        <v>2260</v>
      </c>
      <c r="I19" s="331" t="str">
        <f>IFERROR(VLOOKUP(E19,'ESG Database'!$D$15:$M$818,3,0),"")</f>
        <v>m³</v>
      </c>
      <c r="J19" s="332">
        <f>IFERROR(VLOOKUP(_xlfn.CONCAT(E19,F19,G19),'ESG Database'!$I$15:$S$818,2,0),"")</f>
        <v>1864475</v>
      </c>
      <c r="K19" s="332">
        <f>IFERROR(VLOOKUP(_xlfn.CONCAT(E19,F19,G19),'ESG Database'!$I$15:$S$818,3,0),"")</f>
        <v>618804</v>
      </c>
      <c r="L19" s="332">
        <f>IFERROR(VLOOKUP(_xlfn.CONCAT(E19,F19,G19),'ESG Database'!$I$15:$S$818,4,0),"")</f>
        <v>773633</v>
      </c>
      <c r="M19" s="333">
        <f>IFERROR(VLOOKUP(_xlfn.CONCAT(E19,F19,G19),'ESG Database'!$I$15:$S$818,5,0),"")</f>
        <v>834390</v>
      </c>
      <c r="N19" s="333">
        <f>IFERROR(VLOOKUP(_xlfn.CONCAT(E19,F19,G19),'ESG Database'!$I$15:$S$818,6,0),"")</f>
        <v>936374</v>
      </c>
      <c r="O19" s="333">
        <f>IFERROR(VLOOKUP(_xlfn.CONCAT(E19,F19,G19),'ESG Database'!$I$15:$S$818,7,0),"")</f>
        <v>904406</v>
      </c>
      <c r="P19" s="254">
        <f t="shared" si="0"/>
        <v>-0.5149272583435015</v>
      </c>
      <c r="Q19" s="254">
        <f t="shared" si="1"/>
        <v>-3.4140204661812446E-2</v>
      </c>
      <c r="R19" s="43"/>
    </row>
    <row r="20" spans="1:18" ht="13" customHeight="1">
      <c r="A20" s="43"/>
      <c r="B20" s="1878"/>
      <c r="C20" s="323" t="s">
        <v>537</v>
      </c>
      <c r="D20" s="1875"/>
      <c r="E20" s="228" t="s">
        <v>1738</v>
      </c>
      <c r="F20" s="322" t="s">
        <v>21</v>
      </c>
      <c r="G20" s="322" t="s">
        <v>24</v>
      </c>
      <c r="H20" s="330" t="s">
        <v>171</v>
      </c>
      <c r="I20" s="324" t="str">
        <f>IFERROR(VLOOKUP(E20,'ESG Database'!$D$15:$M$818,3,0),"")</f>
        <v>m³</v>
      </c>
      <c r="J20" s="325">
        <f>IFERROR(VLOOKUP(_xlfn.CONCAT(E20,F20,G20),'ESG Database'!$I$15:$S$818,2,0),"")</f>
        <v>93224</v>
      </c>
      <c r="K20" s="1707">
        <f>IFERROR(VLOOKUP(_xlfn.CONCAT(E20,F20,G20),'ESG Database'!$I$15:$S$818,3,0),"")</f>
        <v>0</v>
      </c>
      <c r="L20" s="325">
        <f>IFERROR(VLOOKUP(_xlfn.CONCAT(E20,F20,G20),'ESG Database'!$I$15:$S$818,4,0),"")</f>
        <v>38682</v>
      </c>
      <c r="M20" s="114">
        <f>IFERROR(VLOOKUP(_xlfn.CONCAT(E20,F20,G20),'ESG Database'!$I$15:$S$818,5,0),"")</f>
        <v>41719</v>
      </c>
      <c r="N20" s="114">
        <f>IFERROR(VLOOKUP(_xlfn.CONCAT(E20,F20,G20),'ESG Database'!$I$15:$S$818,6,0),"")</f>
        <v>46819</v>
      </c>
      <c r="O20" s="114">
        <f>IFERROR(VLOOKUP(_xlfn.CONCAT(E20,F20,G20),'ESG Database'!$I$15:$S$818,7,0),"")</f>
        <v>45220</v>
      </c>
      <c r="P20" s="135">
        <f t="shared" si="0"/>
        <v>-0.51493177722474903</v>
      </c>
      <c r="Q20" s="135">
        <f t="shared" si="1"/>
        <v>-3.4152801213182649E-2</v>
      </c>
      <c r="R20" s="43"/>
    </row>
    <row r="21" spans="1:18" ht="44" customHeight="1">
      <c r="A21" s="43"/>
      <c r="B21" s="1878"/>
      <c r="C21" s="334" t="s">
        <v>538</v>
      </c>
      <c r="D21" s="1880"/>
      <c r="E21" s="157" t="s">
        <v>996</v>
      </c>
      <c r="F21" s="335" t="s">
        <v>21</v>
      </c>
      <c r="G21" s="335" t="s">
        <v>24</v>
      </c>
      <c r="H21" s="336" t="s">
        <v>997</v>
      </c>
      <c r="I21" s="337" t="str">
        <f>IFERROR(VLOOKUP(E21,'ESG Database'!$D$15:$M$818,3,0),"")</f>
        <v>m³</v>
      </c>
      <c r="J21" s="1581" t="str">
        <f>IFERROR(VLOOKUP(_xlfn.CONCAT(E21,F21,G21),'ESG Database'!$I$15:$S$818,2,0),"")</f>
        <v>-</v>
      </c>
      <c r="K21" s="1581" t="str">
        <f>IFERROR(VLOOKUP(_xlfn.CONCAT(E21,F21,G21),'ESG Database'!$I$15:$S$818,3,0),"")</f>
        <v>-</v>
      </c>
      <c r="L21" s="1581" t="str">
        <f>IFERROR(VLOOKUP(_xlfn.CONCAT(E21,F21,G21),'ESG Database'!$I$15:$S$818,4,0),"")</f>
        <v>-</v>
      </c>
      <c r="M21" s="753">
        <f>IFERROR(VLOOKUP(_xlfn.CONCAT(E21,F21,G21),'ESG Database'!$I$15:$S$818,5,0),"")</f>
        <v>24851</v>
      </c>
      <c r="N21" s="753">
        <f>IFERROR(VLOOKUP(_xlfn.CONCAT(E21,F21,G21),'ESG Database'!$I$15:$S$818,6,0),"")</f>
        <v>24872</v>
      </c>
      <c r="O21" s="753">
        <f>IFERROR(VLOOKUP(_xlfn.CONCAT(E21,F21,G21),'ESG Database'!$I$15:$S$818,7,0),"")</f>
        <v>30582</v>
      </c>
      <c r="P21" s="1456" t="str">
        <f t="shared" si="0"/>
        <v>-</v>
      </c>
      <c r="Q21" s="259">
        <f t="shared" si="1"/>
        <v>0.22957542618205218</v>
      </c>
      <c r="R21" s="43"/>
    </row>
    <row r="22" spans="1:18" ht="54">
      <c r="A22" s="43"/>
      <c r="B22" s="1878"/>
      <c r="C22" s="323" t="s">
        <v>539</v>
      </c>
      <c r="D22" s="562" t="s">
        <v>540</v>
      </c>
      <c r="E22" s="308"/>
      <c r="F22" s="309" t="s">
        <v>21</v>
      </c>
      <c r="G22" s="309" t="s">
        <v>24</v>
      </c>
      <c r="H22" s="330"/>
      <c r="I22" s="324" t="str">
        <f>IFERROR(VLOOKUP(E22,'ESG Database'!$D$15:$M$818,3,0),"")</f>
        <v/>
      </c>
      <c r="J22" s="338" t="s">
        <v>541</v>
      </c>
      <c r="K22" s="338" t="s">
        <v>541</v>
      </c>
      <c r="L22" s="338" t="s">
        <v>542</v>
      </c>
      <c r="M22" s="123" t="s">
        <v>543</v>
      </c>
      <c r="N22" s="123" t="s">
        <v>543</v>
      </c>
      <c r="O22" s="548" t="s">
        <v>1200</v>
      </c>
      <c r="P22" s="1261" t="str">
        <f t="shared" si="0"/>
        <v>-</v>
      </c>
      <c r="Q22" s="1261" t="str">
        <f t="shared" si="1"/>
        <v>-</v>
      </c>
      <c r="R22" s="43"/>
    </row>
    <row r="23" spans="1:18" ht="40.5">
      <c r="A23" s="43"/>
      <c r="B23" s="1881" t="s">
        <v>544</v>
      </c>
      <c r="C23" s="339" t="s">
        <v>545</v>
      </c>
      <c r="D23" s="563" t="s">
        <v>546</v>
      </c>
      <c r="E23" s="340"/>
      <c r="F23" s="341" t="s">
        <v>21</v>
      </c>
      <c r="G23" s="341" t="s">
        <v>24</v>
      </c>
      <c r="H23" s="342"/>
      <c r="I23" s="343" t="str">
        <f>IFERROR(VLOOKUP(E23,'ESG Database'!$D$15:$M$818,3,0),"")</f>
        <v/>
      </c>
      <c r="J23" s="547" t="s">
        <v>547</v>
      </c>
      <c r="K23" s="547" t="s">
        <v>547</v>
      </c>
      <c r="L23" s="547" t="s">
        <v>548</v>
      </c>
      <c r="M23" s="547" t="s">
        <v>549</v>
      </c>
      <c r="N23" s="547" t="s">
        <v>550</v>
      </c>
      <c r="O23" s="123" t="s">
        <v>1201</v>
      </c>
      <c r="P23" s="1712" t="str">
        <f t="shared" si="0"/>
        <v>-</v>
      </c>
      <c r="Q23" s="1712" t="str">
        <f t="shared" si="1"/>
        <v>-</v>
      </c>
      <c r="R23" s="43"/>
    </row>
    <row r="24" spans="1:18" ht="54">
      <c r="A24" s="43"/>
      <c r="B24" s="1882"/>
      <c r="C24" s="323" t="s">
        <v>482</v>
      </c>
      <c r="D24" s="562" t="s">
        <v>551</v>
      </c>
      <c r="E24" s="199" t="s">
        <v>483</v>
      </c>
      <c r="F24" s="309" t="s">
        <v>21</v>
      </c>
      <c r="G24" s="309" t="s">
        <v>24</v>
      </c>
      <c r="H24" s="330" t="s">
        <v>484</v>
      </c>
      <c r="I24" s="324" t="str">
        <f>IFERROR(VLOOKUP(E24,'ESG Database'!$D$15:$M$818,3,0),"")</f>
        <v/>
      </c>
      <c r="J24" s="699">
        <v>0</v>
      </c>
      <c r="K24" s="699">
        <v>0</v>
      </c>
      <c r="L24" s="699">
        <v>0</v>
      </c>
      <c r="M24" s="123">
        <v>0</v>
      </c>
      <c r="N24" s="123">
        <v>0</v>
      </c>
      <c r="O24" s="123">
        <v>0</v>
      </c>
      <c r="P24" s="1261" t="str">
        <f t="shared" si="0"/>
        <v>-</v>
      </c>
      <c r="Q24" s="1261" t="str">
        <f t="shared" si="1"/>
        <v>-</v>
      </c>
      <c r="R24" s="43"/>
    </row>
    <row r="25" spans="1:18" ht="40.5">
      <c r="A25" s="43"/>
      <c r="B25" s="1882"/>
      <c r="C25" s="323" t="s">
        <v>552</v>
      </c>
      <c r="D25" s="562" t="s">
        <v>553</v>
      </c>
      <c r="E25" s="199" t="s">
        <v>503</v>
      </c>
      <c r="F25" s="309" t="s">
        <v>21</v>
      </c>
      <c r="G25" s="309" t="s">
        <v>24</v>
      </c>
      <c r="H25" s="330" t="s">
        <v>554</v>
      </c>
      <c r="I25" s="324" t="str">
        <f>IFERROR(VLOOKUP(E25,'ESG Database'!$D$15:$M$818,3,0),"")</f>
        <v>M€</v>
      </c>
      <c r="J25" s="567" t="str">
        <f>IFERROR(VLOOKUP(_xlfn.CONCAT(E25,F25,G25),'ESG Database'!$I$15:$S$818,2,0),"")</f>
        <v>-</v>
      </c>
      <c r="K25" s="1708">
        <f>IFERROR(VLOOKUP(_xlfn.CONCAT(E25,F25,G25),'ESG Database'!$I$15:$S$818,3,0),"")</f>
        <v>0</v>
      </c>
      <c r="L25" s="1708">
        <f>IFERROR(VLOOKUP(_xlfn.CONCAT(E25,F25,G25),'ESG Database'!$I$15:$S$818,4,0),"")</f>
        <v>0</v>
      </c>
      <c r="M25" s="1709">
        <f>IFERROR(VLOOKUP(_xlfn.CONCAT(E25,F25,G25),'ESG Database'!$I$15:$S$818,5,0),"")</f>
        <v>0</v>
      </c>
      <c r="N25" s="1709">
        <f>IFERROR(VLOOKUP(_xlfn.CONCAT(E25,F25,G25),'ESG Database'!$I$15:$S$818,6,0),"")</f>
        <v>1.0632000000000001E-2</v>
      </c>
      <c r="O25" s="1709">
        <f>IFERROR(VLOOKUP(_xlfn.CONCAT(E25,F25,G25),'ESG Database'!$I$15:$S$818,7,0),"")</f>
        <v>2.977E-3</v>
      </c>
      <c r="P25" s="1261" t="str">
        <f t="shared" si="0"/>
        <v>-</v>
      </c>
      <c r="Q25" s="135">
        <f t="shared" si="1"/>
        <v>-0.71999623777276156</v>
      </c>
      <c r="R25" s="43"/>
    </row>
    <row r="26" spans="1:18" ht="30.75" customHeight="1">
      <c r="A26" s="43"/>
      <c r="B26" s="1882"/>
      <c r="C26" s="329" t="s">
        <v>555</v>
      </c>
      <c r="D26" s="1879" t="s">
        <v>556</v>
      </c>
      <c r="E26" s="219" t="s">
        <v>492</v>
      </c>
      <c r="F26" s="344" t="s">
        <v>21</v>
      </c>
      <c r="G26" s="344" t="s">
        <v>24</v>
      </c>
      <c r="H26" s="345" t="s">
        <v>493</v>
      </c>
      <c r="I26" s="331" t="str">
        <f>IFERROR(VLOOKUP(E26,'ESG Database'!$D$15:$M$818,3,0),"")</f>
        <v>#</v>
      </c>
      <c r="J26" s="346" t="str">
        <f>IFERROR(VLOOKUP(_xlfn.CONCAT(E26,F26,G26),'ESG Database'!$I$15:$S$818,2,0),"")</f>
        <v>-</v>
      </c>
      <c r="K26" s="346">
        <f>IFERROR(VLOOKUP(_xlfn.CONCAT(E26,F26,G26),'ESG Database'!$I$15:$S$818,3,0),"")</f>
        <v>0</v>
      </c>
      <c r="L26" s="346">
        <f>IFERROR(VLOOKUP(_xlfn.CONCAT(E26,F26,G26),'ESG Database'!$I$15:$S$818,4,0),"")</f>
        <v>0</v>
      </c>
      <c r="M26" s="744">
        <f>IFERROR(VLOOKUP(_xlfn.CONCAT(E26,F26,G26),'ESG Database'!$I$15:$S$818,5,0),"")</f>
        <v>5</v>
      </c>
      <c r="N26" s="744">
        <f>IFERROR(VLOOKUP(_xlfn.CONCAT(E26,F26,G26),'ESG Database'!$I$15:$S$818,6,0),"")</f>
        <v>6</v>
      </c>
      <c r="O26" s="744">
        <f>IFERROR(VLOOKUP(_xlfn.CONCAT(E26,F26,G26),'ESG Database'!$I$15:$S$818,7,0),"")</f>
        <v>13</v>
      </c>
      <c r="P26" s="1457" t="str">
        <f t="shared" si="0"/>
        <v>-</v>
      </c>
      <c r="Q26" s="254">
        <f t="shared" si="1"/>
        <v>1.1666666666666665</v>
      </c>
      <c r="R26" s="43"/>
    </row>
    <row r="27" spans="1:18" ht="30.75" customHeight="1">
      <c r="A27" s="43"/>
      <c r="B27" s="1882"/>
      <c r="C27" s="323" t="s">
        <v>557</v>
      </c>
      <c r="D27" s="1875"/>
      <c r="E27" s="162" t="s">
        <v>494</v>
      </c>
      <c r="F27" s="309" t="s">
        <v>21</v>
      </c>
      <c r="G27" s="309" t="s">
        <v>24</v>
      </c>
      <c r="H27" s="330" t="s">
        <v>558</v>
      </c>
      <c r="I27" s="324" t="str">
        <f>IFERROR(VLOOKUP(E27,'ESG Database'!$D$15:$M$818,3,0),"")</f>
        <v>#</v>
      </c>
      <c r="J27" s="338" t="str">
        <f>IFERROR(VLOOKUP(_xlfn.CONCAT(E27,F27,G27),'ESG Database'!$I$15:$S$818,2,0),"")</f>
        <v>-</v>
      </c>
      <c r="K27" s="338" t="str">
        <f>IFERROR(VLOOKUP(_xlfn.CONCAT(E27,F27,G27),'ESG Database'!$I$15:$S$818,3,0),"")</f>
        <v>-</v>
      </c>
      <c r="L27" s="338">
        <f>IFERROR(VLOOKUP(_xlfn.CONCAT(E27,F27,G27),'ESG Database'!$I$15:$S$818,4,0),"")</f>
        <v>0</v>
      </c>
      <c r="M27" s="123">
        <f>IFERROR(VLOOKUP(_xlfn.CONCAT(E27,F27,G27),'ESG Database'!$I$15:$S$818,5,0),"")</f>
        <v>5</v>
      </c>
      <c r="N27" s="123">
        <f>IFERROR(VLOOKUP(_xlfn.CONCAT(E27,F27,G27),'ESG Database'!$I$15:$S$818,6,0),"")</f>
        <v>6</v>
      </c>
      <c r="O27" s="123">
        <f>IFERROR(VLOOKUP(_xlfn.CONCAT(E27,F27,G27),'ESG Database'!$I$15:$S$818,7,0),"")</f>
        <v>154</v>
      </c>
      <c r="P27" s="1261" t="str">
        <f t="shared" si="0"/>
        <v>-</v>
      </c>
      <c r="Q27" s="135">
        <f t="shared" si="1"/>
        <v>24.666666666666668</v>
      </c>
      <c r="R27" s="43"/>
    </row>
    <row r="28" spans="1:18" ht="30.75" customHeight="1">
      <c r="A28" s="43"/>
      <c r="B28" s="1882"/>
      <c r="C28" s="334" t="s">
        <v>559</v>
      </c>
      <c r="D28" s="1880"/>
      <c r="E28" s="257" t="s">
        <v>495</v>
      </c>
      <c r="F28" s="335" t="s">
        <v>21</v>
      </c>
      <c r="G28" s="335" t="s">
        <v>24</v>
      </c>
      <c r="H28" s="336" t="s">
        <v>560</v>
      </c>
      <c r="I28" s="337" t="str">
        <f>IFERROR(VLOOKUP(E28,'ESG Database'!$D$15:$M$818,3,0),"")</f>
        <v>%</v>
      </c>
      <c r="J28" s="546" t="str">
        <f>IFERROR(VLOOKUP(_xlfn.CONCAT(E28,F28,G28),'ESG Database'!$I$15:$S$818,2,0),"")</f>
        <v>-</v>
      </c>
      <c r="K28" s="546" t="str">
        <f>IFERROR(VLOOKUP(_xlfn.CONCAT(E28,F28,G28),'ESG Database'!$I$15:$S$818,3,0),"")</f>
        <v>-</v>
      </c>
      <c r="L28" s="546">
        <f>IFERROR(VLOOKUP(_xlfn.CONCAT(E28,F28,G28),'ESG Database'!$I$15:$S$818,4,0),"")</f>
        <v>0</v>
      </c>
      <c r="M28" s="259">
        <f>IFERROR(VLOOKUP(_xlfn.CONCAT(E28,F28,G28),'ESG Database'!$I$15:$S$818,5,0),"")</f>
        <v>0.4</v>
      </c>
      <c r="N28" s="259">
        <f>IFERROR(VLOOKUP(_xlfn.CONCAT(E28,F28,G28),'ESG Database'!$I$15:$S$818,6,0),"")</f>
        <v>1</v>
      </c>
      <c r="O28" s="259">
        <f>IFERROR(VLOOKUP(_xlfn.CONCAT(E28,F28,G28),'ESG Database'!$I$15:$S$818,7,0),"")</f>
        <v>0.85</v>
      </c>
      <c r="P28" s="1456" t="str">
        <f t="shared" si="0"/>
        <v>-</v>
      </c>
      <c r="Q28" s="259">
        <f t="shared" si="1"/>
        <v>-0.15000000000000002</v>
      </c>
      <c r="R28" s="43"/>
    </row>
    <row r="29" spans="1:18" ht="67.5">
      <c r="A29" s="43"/>
      <c r="B29" s="1883"/>
      <c r="C29" s="347" t="s">
        <v>561</v>
      </c>
      <c r="D29" s="564" t="s">
        <v>562</v>
      </c>
      <c r="E29" s="348"/>
      <c r="F29" s="349" t="s">
        <v>21</v>
      </c>
      <c r="G29" s="349" t="s">
        <v>24</v>
      </c>
      <c r="H29" s="350" t="s">
        <v>563</v>
      </c>
      <c r="I29" s="351" t="str">
        <f>IFERROR(VLOOKUP(E29,'ESG Database'!$D$15:$M$818,3,0),"")</f>
        <v/>
      </c>
      <c r="J29" s="352" t="str">
        <f>IFERROR(VLOOKUP(_xlfn.CONCAT(E29,F29,G29),'ESG Database'!$I$15:$S$818,2,0),"")</f>
        <v/>
      </c>
      <c r="K29" s="352" t="str">
        <f>IFERROR(VLOOKUP(_xlfn.CONCAT(E29,F29,G29),'ESG Database'!$I$15:$S$818,3,0),"")</f>
        <v/>
      </c>
      <c r="L29" s="352" t="str">
        <f>IFERROR(VLOOKUP(_xlfn.CONCAT(E29,F29,G29),'ESG Database'!$I$15:$S$818,4,0),"")</f>
        <v/>
      </c>
      <c r="M29" s="755" t="str">
        <f>IFERROR(VLOOKUP(_xlfn.CONCAT(E29,F29,G29),'ESG Database'!$I$15:$S$818,5,0),"")</f>
        <v/>
      </c>
      <c r="N29" s="755" t="str">
        <f>IFERROR(VLOOKUP(_xlfn.CONCAT(E29,F29,G29),'ESG Database'!$I$15:$S$818,6,0),"")</f>
        <v/>
      </c>
      <c r="O29" s="755" t="str">
        <f>IFERROR(VLOOKUP(_xlfn.CONCAT(E29,F29,G29),'ESG Database'!$I$15:$S$818,7,0),"")</f>
        <v/>
      </c>
      <c r="P29" s="1458" t="str">
        <f t="shared" si="0"/>
        <v>-</v>
      </c>
      <c r="Q29" s="1458" t="str">
        <f t="shared" si="1"/>
        <v>-</v>
      </c>
      <c r="R29" s="43"/>
    </row>
    <row r="30" spans="1:18" ht="40.5">
      <c r="A30" s="43"/>
      <c r="B30" s="1882" t="s">
        <v>564</v>
      </c>
      <c r="C30" s="323" t="s">
        <v>565</v>
      </c>
      <c r="D30" s="1875" t="s">
        <v>566</v>
      </c>
      <c r="E30" s="199" t="s">
        <v>500</v>
      </c>
      <c r="F30" s="309" t="s">
        <v>21</v>
      </c>
      <c r="G30" s="309" t="s">
        <v>24</v>
      </c>
      <c r="H30" s="330" t="s">
        <v>501</v>
      </c>
      <c r="I30" s="324" t="str">
        <f>IFERROR(VLOOKUP(E30,'ESG Database'!$D$15:$M$818,3,0),"")</f>
        <v>#</v>
      </c>
      <c r="J30" s="338" t="str">
        <f>IFERROR(VLOOKUP(_xlfn.CONCAT(E30,F30,G30),'ESG Database'!$I$15:$S$818,2,0),"")</f>
        <v>-</v>
      </c>
      <c r="K30" s="338">
        <f>IFERROR(VLOOKUP(_xlfn.CONCAT(E30,F30,G30),'ESG Database'!$I$15:$S$818,3,0),"")</f>
        <v>4</v>
      </c>
      <c r="L30" s="338">
        <f>IFERROR(VLOOKUP(_xlfn.CONCAT(E30,F30,G30),'ESG Database'!$I$15:$S$818,4,0),"")</f>
        <v>9</v>
      </c>
      <c r="M30" s="123">
        <f>IFERROR(VLOOKUP(_xlfn.CONCAT(E30,F30,G30),'ESG Database'!$I$15:$S$818,5,0),"")</f>
        <v>4</v>
      </c>
      <c r="N30" s="123">
        <f>IFERROR(VLOOKUP(_xlfn.CONCAT(E30,F30,G30),'ESG Database'!$I$15:$S$818,6,0),"")</f>
        <v>9</v>
      </c>
      <c r="O30" s="123">
        <f>IFERROR(VLOOKUP(_xlfn.CONCAT(E30,F30,G30),'ESG Database'!$I$15:$S$818,7,0),"")</f>
        <v>7</v>
      </c>
      <c r="P30" s="1261" t="str">
        <f t="shared" si="0"/>
        <v>-</v>
      </c>
      <c r="Q30" s="135">
        <f t="shared" si="1"/>
        <v>-0.22222222222222221</v>
      </c>
      <c r="R30" s="43"/>
    </row>
    <row r="31" spans="1:18" ht="24.75" customHeight="1">
      <c r="A31" s="43"/>
      <c r="B31" s="1882"/>
      <c r="C31" s="323" t="s">
        <v>567</v>
      </c>
      <c r="D31" s="1875"/>
      <c r="E31" s="199"/>
      <c r="F31" s="309" t="s">
        <v>21</v>
      </c>
      <c r="G31" s="309" t="s">
        <v>24</v>
      </c>
      <c r="H31" s="330"/>
      <c r="I31" s="324" t="str">
        <f>IFERROR(VLOOKUP(E31,'ESG Database'!$D$15:$M$818,3,0),"")</f>
        <v/>
      </c>
      <c r="J31" s="338" t="str">
        <f>IFERROR(VLOOKUP(_xlfn.CONCAT(E31,F31,G31),'ESG Database'!$I$15:$S$818,2,0),"")</f>
        <v/>
      </c>
      <c r="K31" s="338" t="str">
        <f>IFERROR(VLOOKUP(_xlfn.CONCAT(E31,F31,G31),'ESG Database'!$I$15:$S$818,3,0),"")</f>
        <v/>
      </c>
      <c r="L31" s="338" t="str">
        <f>IFERROR(VLOOKUP(_xlfn.CONCAT(E31,F31,G31),'ESG Database'!$I$15:$S$818,4,0),"")</f>
        <v/>
      </c>
      <c r="M31" s="123" t="str">
        <f>IFERROR(VLOOKUP(_xlfn.CONCAT(E31,F31,G31),'ESG Database'!$I$15:$S$818,5,0),"")</f>
        <v/>
      </c>
      <c r="N31" s="123" t="str">
        <f>IFERROR(VLOOKUP(_xlfn.CONCAT(E31,F31,G31),'ESG Database'!$I$15:$S$818,6,0),"")</f>
        <v/>
      </c>
      <c r="O31" s="123" t="str">
        <f>IFERROR(VLOOKUP(_xlfn.CONCAT(E31,F31,G31),'ESG Database'!$I$15:$S$818,7,0),"")</f>
        <v/>
      </c>
      <c r="P31" s="1261" t="str">
        <f t="shared" si="0"/>
        <v>-</v>
      </c>
      <c r="Q31" s="1261" t="str">
        <f t="shared" si="1"/>
        <v>-</v>
      </c>
      <c r="R31" s="43"/>
    </row>
    <row r="32" spans="1:18" ht="40.5">
      <c r="A32" s="43"/>
      <c r="B32" s="1882"/>
      <c r="C32" s="323" t="s">
        <v>568</v>
      </c>
      <c r="D32" s="1875"/>
      <c r="E32" s="199" t="s">
        <v>498</v>
      </c>
      <c r="F32" s="309" t="s">
        <v>21</v>
      </c>
      <c r="G32" s="309" t="s">
        <v>24</v>
      </c>
      <c r="H32" s="330" t="s">
        <v>569</v>
      </c>
      <c r="I32" s="324" t="str">
        <f>IFERROR(VLOOKUP(E32,'ESG Database'!$D$15:$M$818,3,0),"")</f>
        <v>#</v>
      </c>
      <c r="J32" s="338" t="str">
        <f>IFERROR(VLOOKUP(_xlfn.CONCAT(E32,F32,G32),'ESG Database'!$I$15:$S$818,2,0),"")</f>
        <v>-</v>
      </c>
      <c r="K32" s="338">
        <f>IFERROR(VLOOKUP(_xlfn.CONCAT(E32,F32,G32),'ESG Database'!$I$15:$S$818,3,0),"")</f>
        <v>0</v>
      </c>
      <c r="L32" s="338">
        <f>IFERROR(VLOOKUP(_xlfn.CONCAT(E32,F32,G32),'ESG Database'!$I$15:$S$818,4,0),"")</f>
        <v>0</v>
      </c>
      <c r="M32" s="123">
        <f>IFERROR(VLOOKUP(_xlfn.CONCAT(E32,F32,G32),'ESG Database'!$I$15:$S$818,5,0),"")</f>
        <v>0</v>
      </c>
      <c r="N32" s="123">
        <f>IFERROR(VLOOKUP(_xlfn.CONCAT(E32,F32,G32),'ESG Database'!$I$15:$S$818,6,0),"")</f>
        <v>0</v>
      </c>
      <c r="O32" s="123">
        <f>IFERROR(VLOOKUP(_xlfn.CONCAT(E32,F32,G32),'ESG Database'!$I$15:$S$818,7,0),"")</f>
        <v>3</v>
      </c>
      <c r="P32" s="1261" t="str">
        <f t="shared" si="0"/>
        <v>-</v>
      </c>
      <c r="Q32" s="1261" t="str">
        <f t="shared" si="1"/>
        <v>-</v>
      </c>
      <c r="R32" s="43"/>
    </row>
    <row r="33" spans="1:18" ht="54">
      <c r="A33" s="43"/>
      <c r="B33" s="1882"/>
      <c r="C33" s="353" t="s">
        <v>570</v>
      </c>
      <c r="D33" s="565" t="s">
        <v>571</v>
      </c>
      <c r="E33" s="354"/>
      <c r="F33" s="308" t="s">
        <v>21</v>
      </c>
      <c r="G33" s="308" t="s">
        <v>24</v>
      </c>
      <c r="H33" s="355"/>
      <c r="I33" s="356" t="str">
        <f>IFERROR(VLOOKUP(E33,'ESG Database'!$D$15:$M$818,3,0),"")</f>
        <v/>
      </c>
      <c r="J33" s="548" t="s">
        <v>547</v>
      </c>
      <c r="K33" s="548" t="s">
        <v>547</v>
      </c>
      <c r="L33" s="548" t="s">
        <v>548</v>
      </c>
      <c r="M33" s="548" t="s">
        <v>549</v>
      </c>
      <c r="N33" s="548" t="s">
        <v>550</v>
      </c>
      <c r="O33" s="548" t="s">
        <v>1202</v>
      </c>
      <c r="P33" s="1713" t="str">
        <f t="shared" si="0"/>
        <v>-</v>
      </c>
      <c r="Q33" s="1713" t="str">
        <f t="shared" si="1"/>
        <v>-</v>
      </c>
      <c r="R33" s="43"/>
    </row>
    <row r="34" spans="1:18" ht="26" customHeight="1">
      <c r="A34" s="43"/>
      <c r="B34" s="1881" t="s">
        <v>572</v>
      </c>
      <c r="C34" s="339" t="s">
        <v>573</v>
      </c>
      <c r="D34" s="1885" t="s">
        <v>574</v>
      </c>
      <c r="E34" s="357" t="s">
        <v>224</v>
      </c>
      <c r="F34" s="341" t="s">
        <v>21</v>
      </c>
      <c r="G34" s="341" t="s">
        <v>24</v>
      </c>
      <c r="H34" s="342" t="s">
        <v>575</v>
      </c>
      <c r="I34" s="343" t="str">
        <f>IFERROR(VLOOKUP(E34,'ESG Database'!$D$15:$M$818,3,0),"")</f>
        <v>%</v>
      </c>
      <c r="J34" s="358" t="str">
        <f>IFERROR(VLOOKUP(_xlfn.CONCAT(E34,F34,G34),'ESG Database'!$I$15:$S$818,2,0),"")</f>
        <v>-</v>
      </c>
      <c r="K34" s="358">
        <f>IFERROR(VLOOKUP(_xlfn.CONCAT(E34,F34,G34),'ESG Database'!$I$15:$S$818,3,0),"")</f>
        <v>5.5E-2</v>
      </c>
      <c r="L34" s="358">
        <f>IFERROR(VLOOKUP(_xlfn.CONCAT(E34,F34,G34),'ESG Database'!$I$15:$S$818,4,0),"")</f>
        <v>5.8000000000000003E-2</v>
      </c>
      <c r="M34" s="754">
        <f>IFERROR(VLOOKUP(_xlfn.CONCAT(E34,F34,G34),'ESG Database'!$I$15:$S$818,5,0),"")</f>
        <v>7.4999999999999997E-2</v>
      </c>
      <c r="N34" s="754">
        <f>IFERROR(VLOOKUP(_xlfn.CONCAT(E34,F34,G34),'ESG Database'!$I$15:$S$818,6,0),"")</f>
        <v>5.1999999999999998E-2</v>
      </c>
      <c r="O34" s="754">
        <f>IFERROR(VLOOKUP(_xlfn.CONCAT(E34,F34,G34),'ESG Database'!$I$15:$S$818,7,0),"")</f>
        <v>0.06</v>
      </c>
      <c r="P34" s="1712" t="str">
        <f t="shared" si="0"/>
        <v>-</v>
      </c>
      <c r="Q34" s="754">
        <f t="shared" si="1"/>
        <v>0.15384615384615397</v>
      </c>
      <c r="R34" s="43"/>
    </row>
    <row r="35" spans="1:18" ht="32" customHeight="1">
      <c r="A35" s="43"/>
      <c r="B35" s="1882"/>
      <c r="C35" s="323" t="s">
        <v>576</v>
      </c>
      <c r="D35" s="1875"/>
      <c r="E35" s="199"/>
      <c r="F35" s="309" t="s">
        <v>21</v>
      </c>
      <c r="G35" s="309" t="s">
        <v>24</v>
      </c>
      <c r="H35" s="330"/>
      <c r="I35" s="324" t="str">
        <f>IFERROR(VLOOKUP(E35,'ESG Database'!$D$15:$M$818,3,0),"")</f>
        <v/>
      </c>
      <c r="J35" s="359" t="str">
        <f>IFERROR(VLOOKUP(_xlfn.CONCAT(E35,F35,G35),'ESG Database'!$I$15:$S$818,2,0),"")</f>
        <v/>
      </c>
      <c r="K35" s="359" t="str">
        <f>IFERROR(VLOOKUP(_xlfn.CONCAT(E35,F35,G35),'ESG Database'!$I$15:$S$818,3,0),"")</f>
        <v/>
      </c>
      <c r="L35" s="359" t="str">
        <f>IFERROR(VLOOKUP(_xlfn.CONCAT(E35,F35,G35),'ESG Database'!$I$15:$S$818,4,0),"")</f>
        <v/>
      </c>
      <c r="M35" s="135" t="str">
        <f>IFERROR(VLOOKUP(_xlfn.CONCAT(E35,F35,G35),'ESG Database'!$I$15:$S$818,5,0),"")</f>
        <v/>
      </c>
      <c r="N35" s="135" t="str">
        <f>IFERROR(VLOOKUP(_xlfn.CONCAT(E35,F35,G35),'ESG Database'!$I$15:$S$818,6,0),"")</f>
        <v/>
      </c>
      <c r="O35" s="135" t="str">
        <f>IFERROR(VLOOKUP(_xlfn.CONCAT(E35,F35,G35),'ESG Database'!$I$15:$S$818,7,0),"")</f>
        <v/>
      </c>
      <c r="P35" s="1261" t="str">
        <f t="shared" si="0"/>
        <v>-</v>
      </c>
      <c r="Q35" s="1261" t="str">
        <f t="shared" si="1"/>
        <v>-</v>
      </c>
      <c r="R35" s="43"/>
    </row>
    <row r="36" spans="1:18" ht="24.75" customHeight="1">
      <c r="A36" s="43"/>
      <c r="B36" s="1882"/>
      <c r="C36" s="360" t="s">
        <v>577</v>
      </c>
      <c r="D36" s="566" t="s">
        <v>578</v>
      </c>
      <c r="E36" s="543" t="s">
        <v>279</v>
      </c>
      <c r="F36" s="307" t="s">
        <v>21</v>
      </c>
      <c r="G36" s="307" t="s">
        <v>24</v>
      </c>
      <c r="H36" s="361" t="s">
        <v>280</v>
      </c>
      <c r="I36" s="362" t="str">
        <f>IFERROR(VLOOKUP(E36,'ESG Database'!$D$15:$M$818,3,0),"")</f>
        <v>%</v>
      </c>
      <c r="J36" s="363" t="str">
        <f>IFERROR(VLOOKUP(_xlfn.CONCAT(E36,F36,G36),'ESG Database'!$I$15:$S$818,2,0),"")</f>
        <v>-</v>
      </c>
      <c r="K36" s="363">
        <f>IFERROR(VLOOKUP(_xlfn.CONCAT(E36,F36,G36),'ESG Database'!$I$15:$S$818,3,0),"")</f>
        <v>0.83</v>
      </c>
      <c r="L36" s="363">
        <f>IFERROR(VLOOKUP(_xlfn.CONCAT(E36,F36,G36),'ESG Database'!$I$15:$S$818,4,0),"")</f>
        <v>0.85</v>
      </c>
      <c r="M36" s="756">
        <f>IFERROR(VLOOKUP(_xlfn.CONCAT(E36,F36,G36),'ESG Database'!$I$15:$S$818,5,0),"")</f>
        <v>0.82</v>
      </c>
      <c r="N36" s="756">
        <f>IFERROR(VLOOKUP(_xlfn.CONCAT(E36,F36,G36),'ESG Database'!$I$15:$S$818,6,0),"")</f>
        <v>0.82</v>
      </c>
      <c r="O36" s="756">
        <f>IFERROR(VLOOKUP(_xlfn.CONCAT(E36,F36,G36),'ESG Database'!$I$15:$S$818,7,0),"")</f>
        <v>0.79</v>
      </c>
      <c r="P36" s="1714" t="str">
        <f t="shared" si="0"/>
        <v>-</v>
      </c>
      <c r="Q36" s="756">
        <f t="shared" si="1"/>
        <v>-3.6585365853658458E-2</v>
      </c>
      <c r="R36" s="43"/>
    </row>
    <row r="37" spans="1:18" ht="40.5">
      <c r="A37" s="43"/>
      <c r="B37" s="1882"/>
      <c r="C37" s="323" t="s">
        <v>579</v>
      </c>
      <c r="D37" s="562"/>
      <c r="E37" s="544" t="s">
        <v>304</v>
      </c>
      <c r="F37" s="309" t="s">
        <v>21</v>
      </c>
      <c r="G37" s="309" t="s">
        <v>195</v>
      </c>
      <c r="H37" s="330" t="s">
        <v>580</v>
      </c>
      <c r="I37" s="324" t="str">
        <f>IFERROR(VLOOKUP(E37,'ESG Database'!$D$15:$M$818,3,0),"")</f>
        <v>%</v>
      </c>
      <c r="J37" s="364" t="str">
        <f>IFERROR(VLOOKUP(_xlfn.CONCAT(E37,F37,G37),'ESG Database'!$I$15:$S$818,2,0),"")</f>
        <v>-</v>
      </c>
      <c r="K37" s="364">
        <f>IFERROR(VLOOKUP(_xlfn.CONCAT(E37,F37,G37),'ESG Database'!$I$15:$S$818,3,0),"")</f>
        <v>0.8256</v>
      </c>
      <c r="L37" s="364">
        <f>IFERROR(VLOOKUP(_xlfn.CONCAT(E37,F37,G37),'ESG Database'!$I$15:$S$818,4,0),"")</f>
        <v>0.81799999999999995</v>
      </c>
      <c r="M37" s="142">
        <f>IFERROR(VLOOKUP(_xlfn.CONCAT(E37,F37,G37),'ESG Database'!$I$15:$S$818,5,0),"")</f>
        <v>0.72789999999999999</v>
      </c>
      <c r="N37" s="142">
        <f>IFERROR(VLOOKUP(_xlfn.CONCAT(E37,F37,G37),'ESG Database'!$I$15:$S$818,6,0),"")</f>
        <v>0.71279999999999999</v>
      </c>
      <c r="O37" s="142">
        <f>IFERROR(VLOOKUP(_xlfn.CONCAT(E37,F37,G37),'ESG Database'!$I$15:$S$818,7,0),"")</f>
        <v>0.70499999999999996</v>
      </c>
      <c r="P37" s="1261" t="str">
        <f t="shared" si="0"/>
        <v>-</v>
      </c>
      <c r="Q37" s="135">
        <f t="shared" si="1"/>
        <v>-1.0942760942761032E-2</v>
      </c>
      <c r="R37" s="43"/>
    </row>
    <row r="38" spans="1:18" ht="40.5">
      <c r="A38" s="43"/>
      <c r="B38" s="1882"/>
      <c r="C38" s="323" t="s">
        <v>581</v>
      </c>
      <c r="D38" s="1875" t="s">
        <v>582</v>
      </c>
      <c r="E38" s="199" t="s">
        <v>304</v>
      </c>
      <c r="F38" s="309" t="s">
        <v>21</v>
      </c>
      <c r="G38" s="309" t="s">
        <v>34</v>
      </c>
      <c r="H38" s="330" t="s">
        <v>580</v>
      </c>
      <c r="I38" s="324" t="str">
        <f>IFERROR(VLOOKUP(E38,'ESG Database'!$D$15:$M$818,3,0),"")</f>
        <v>%</v>
      </c>
      <c r="J38" s="364" t="str">
        <f>IFERROR(VLOOKUP(_xlfn.CONCAT(E38,F38,G38),'ESG Database'!$I$15:$S$818,2,0),"")</f>
        <v>-</v>
      </c>
      <c r="K38" s="364">
        <f>IFERROR(VLOOKUP(_xlfn.CONCAT(E38,F38,G38),'ESG Database'!$I$15:$S$818,3,0),"")</f>
        <v>0.1744</v>
      </c>
      <c r="L38" s="364">
        <f>IFERROR(VLOOKUP(_xlfn.CONCAT(E38,F38,G38),'ESG Database'!$I$15:$S$818,4,0),"")</f>
        <v>0.182</v>
      </c>
      <c r="M38" s="142">
        <f>IFERROR(VLOOKUP(_xlfn.CONCAT(E38,F38,G38),'ESG Database'!$I$15:$S$818,5,0),"")</f>
        <v>0.27210000000000001</v>
      </c>
      <c r="N38" s="142">
        <f>IFERROR(VLOOKUP(_xlfn.CONCAT(E38,F38,G38),'ESG Database'!$I$15:$S$818,6,0),"")</f>
        <v>0.28720000000000001</v>
      </c>
      <c r="O38" s="142">
        <f>IFERROR(VLOOKUP(_xlfn.CONCAT(E38,F38,G38),'ESG Database'!$I$15:$S$818,7,0),"")</f>
        <v>0.29499999999999998</v>
      </c>
      <c r="P38" s="1261" t="str">
        <f t="shared" si="0"/>
        <v>-</v>
      </c>
      <c r="Q38" s="135">
        <f t="shared" si="1"/>
        <v>2.7158774373258865E-2</v>
      </c>
      <c r="R38" s="43"/>
    </row>
    <row r="39" spans="1:18" ht="40.5">
      <c r="A39" s="43"/>
      <c r="B39" s="1882"/>
      <c r="C39" s="323" t="s">
        <v>583</v>
      </c>
      <c r="D39" s="1875"/>
      <c r="E39" s="199" t="s">
        <v>300</v>
      </c>
      <c r="F39" s="309" t="s">
        <v>21</v>
      </c>
      <c r="G39" s="309" t="s">
        <v>195</v>
      </c>
      <c r="H39" s="330" t="s">
        <v>584</v>
      </c>
      <c r="I39" s="324" t="str">
        <f>IFERROR(VLOOKUP(E39,'ESG Database'!$D$15:$M$818,3,0),"")</f>
        <v>%</v>
      </c>
      <c r="J39" s="364" t="str">
        <f>IFERROR(VLOOKUP(_xlfn.CONCAT(E39,F39,G39),'ESG Database'!$I$15:$S$818,2,0),"")</f>
        <v>-</v>
      </c>
      <c r="K39" s="364">
        <f>IFERROR(VLOOKUP(_xlfn.CONCAT(E39,F39,G39),'ESG Database'!$I$15:$S$818,3,0),"")</f>
        <v>0.67169999999999996</v>
      </c>
      <c r="L39" s="364">
        <f>IFERROR(VLOOKUP(_xlfn.CONCAT(E39,F39,G39),'ESG Database'!$I$15:$S$818,4,0),"")</f>
        <v>0.65</v>
      </c>
      <c r="M39" s="142">
        <f>IFERROR(VLOOKUP(_xlfn.CONCAT(E39,F39,G39),'ESG Database'!$I$15:$S$818,5,0),"")</f>
        <v>0.64270000000000005</v>
      </c>
      <c r="N39" s="142">
        <f>IFERROR(VLOOKUP(_xlfn.CONCAT(E39,F39,G39),'ESG Database'!$I$15:$S$818,6,0),"")</f>
        <v>0.6331</v>
      </c>
      <c r="O39" s="142">
        <f>IFERROR(VLOOKUP(_xlfn.CONCAT(E39,F39,G39),'ESG Database'!$I$15:$S$818,7,0),"")</f>
        <v>0.621</v>
      </c>
      <c r="P39" s="1261" t="str">
        <f t="shared" si="0"/>
        <v>-</v>
      </c>
      <c r="Q39" s="135">
        <f t="shared" si="1"/>
        <v>-1.911230453324908E-2</v>
      </c>
      <c r="R39" s="43"/>
    </row>
    <row r="40" spans="1:18" ht="40.5">
      <c r="A40" s="43"/>
      <c r="B40" s="1882"/>
      <c r="C40" s="323" t="s">
        <v>585</v>
      </c>
      <c r="D40" s="1875"/>
      <c r="E40" s="199" t="s">
        <v>300</v>
      </c>
      <c r="F40" s="309" t="s">
        <v>21</v>
      </c>
      <c r="G40" s="309" t="s">
        <v>34</v>
      </c>
      <c r="H40" s="330" t="s">
        <v>584</v>
      </c>
      <c r="I40" s="324" t="str">
        <f>IFERROR(VLOOKUP(E40,'ESG Database'!$D$15:$M$818,3,0),"")</f>
        <v>%</v>
      </c>
      <c r="J40" s="364" t="str">
        <f>IFERROR(VLOOKUP(_xlfn.CONCAT(E40,F40,G40),'ESG Database'!$I$15:$S$818,2,0),"")</f>
        <v>-</v>
      </c>
      <c r="K40" s="364">
        <f>IFERROR(VLOOKUP(_xlfn.CONCAT(E40,F40,G40),'ESG Database'!$I$15:$S$818,3,0),"")</f>
        <v>0.32829999999999998</v>
      </c>
      <c r="L40" s="364">
        <f>IFERROR(VLOOKUP(_xlfn.CONCAT(E40,F40,G40),'ESG Database'!$I$15:$S$818,4,0),"")</f>
        <v>0.35</v>
      </c>
      <c r="M40" s="142">
        <f>IFERROR(VLOOKUP(_xlfn.CONCAT(E40,F40,G40),'ESG Database'!$I$15:$S$818,5,0),"")</f>
        <v>0.35730000000000001</v>
      </c>
      <c r="N40" s="142">
        <f>IFERROR(VLOOKUP(_xlfn.CONCAT(E40,F40,G40),'ESG Database'!$I$15:$S$818,6,0),"")</f>
        <v>0.3669</v>
      </c>
      <c r="O40" s="142">
        <f>IFERROR(VLOOKUP(_xlfn.CONCAT(E40,F40,G40),'ESG Database'!$I$15:$S$818,7,0),"")</f>
        <v>0.379</v>
      </c>
      <c r="P40" s="1261" t="str">
        <f t="shared" si="0"/>
        <v>-</v>
      </c>
      <c r="Q40" s="135">
        <f t="shared" si="1"/>
        <v>3.2979013355137532E-2</v>
      </c>
      <c r="R40" s="43"/>
    </row>
    <row r="41" spans="1:18" ht="40.5">
      <c r="A41" s="43"/>
      <c r="B41" s="1882"/>
      <c r="C41" s="323" t="s">
        <v>586</v>
      </c>
      <c r="D41" s="1875"/>
      <c r="E41" s="199" t="s">
        <v>33</v>
      </c>
      <c r="F41" s="309" t="s">
        <v>21</v>
      </c>
      <c r="G41" s="309" t="s">
        <v>195</v>
      </c>
      <c r="H41" s="330" t="s">
        <v>587</v>
      </c>
      <c r="I41" s="324" t="str">
        <f>IFERROR(VLOOKUP(E41,'ESG Database'!$D$15:$M$818,3,0),"")</f>
        <v>%</v>
      </c>
      <c r="J41" s="364" t="str">
        <f>IFERROR(VLOOKUP(_xlfn.CONCAT(E41,F41,G41),'ESG Database'!$I$15:$S$818,2,0),"")</f>
        <v>-</v>
      </c>
      <c r="K41" s="364">
        <f>IFERROR(VLOOKUP(_xlfn.CONCAT(E41,F41,G41),'ESG Database'!$I$15:$S$818,3,0),"")</f>
        <v>0.64200000000000002</v>
      </c>
      <c r="L41" s="364">
        <f>IFERROR(VLOOKUP(_xlfn.CONCAT(E41,F41,G41),'ESG Database'!$I$15:$S$818,4,0),"")</f>
        <v>0.622</v>
      </c>
      <c r="M41" s="142">
        <f>IFERROR(VLOOKUP(_xlfn.CONCAT(E41,F41,G41),'ESG Database'!$I$15:$S$818,5,0),"")</f>
        <v>0.61229999999999996</v>
      </c>
      <c r="N41" s="142">
        <f>IFERROR(VLOOKUP(_xlfn.CONCAT(E41,F41,G41),'ESG Database'!$I$15:$S$818,6,0),"")</f>
        <v>0.60299999999999998</v>
      </c>
      <c r="O41" s="142">
        <f>IFERROR(VLOOKUP(_xlfn.CONCAT(E41,F41,G41),'ESG Database'!$I$15:$S$818,7,0),"")</f>
        <v>0.59499999999999997</v>
      </c>
      <c r="P41" s="1261" t="str">
        <f t="shared" si="0"/>
        <v>-</v>
      </c>
      <c r="Q41" s="135">
        <f t="shared" si="1"/>
        <v>-1.3266998341625258E-2</v>
      </c>
      <c r="R41" s="43"/>
    </row>
    <row r="42" spans="1:18" ht="40.5">
      <c r="A42" s="43"/>
      <c r="B42" s="1883"/>
      <c r="C42" s="347" t="s">
        <v>588</v>
      </c>
      <c r="D42" s="1876"/>
      <c r="E42" s="365" t="s">
        <v>33</v>
      </c>
      <c r="F42" s="349" t="s">
        <v>21</v>
      </c>
      <c r="G42" s="349" t="s">
        <v>34</v>
      </c>
      <c r="H42" s="366" t="s">
        <v>587</v>
      </c>
      <c r="I42" s="351" t="str">
        <f>IFERROR(VLOOKUP(E42,'ESG Database'!$D$15:$M$818,3,0),"")</f>
        <v>%</v>
      </c>
      <c r="J42" s="367" t="str">
        <f>IFERROR(VLOOKUP(_xlfn.CONCAT(E42,F42,G42),'ESG Database'!$I$15:$S$818,2,0),"")</f>
        <v>-</v>
      </c>
      <c r="K42" s="367">
        <f>IFERROR(VLOOKUP(_xlfn.CONCAT(E42,F42,G42),'ESG Database'!$I$15:$S$818,3,0),"")</f>
        <v>0.35799999999999998</v>
      </c>
      <c r="L42" s="367">
        <f>IFERROR(VLOOKUP(_xlfn.CONCAT(E42,F42,G42),'ESG Database'!$I$15:$S$818,4,0),"")</f>
        <v>0.378</v>
      </c>
      <c r="M42" s="757">
        <f>IFERROR(VLOOKUP(_xlfn.CONCAT(E42,F42,G42),'ESG Database'!$I$15:$S$818,5,0),"")</f>
        <v>0.38769999999999999</v>
      </c>
      <c r="N42" s="757">
        <f>IFERROR(VLOOKUP(_xlfn.CONCAT(E42,F42,G42),'ESG Database'!$I$15:$S$818,6,0),"")</f>
        <v>0.39700000000000002</v>
      </c>
      <c r="O42" s="757">
        <f>IFERROR(VLOOKUP(_xlfn.CONCAT(E42,F42,G42),'ESG Database'!$I$15:$S$818,7,0),"")</f>
        <v>0.40500000000000003</v>
      </c>
      <c r="P42" s="1458" t="str">
        <f t="shared" si="0"/>
        <v>-</v>
      </c>
      <c r="Q42" s="700">
        <f t="shared" si="1"/>
        <v>2.0151133501259411E-2</v>
      </c>
      <c r="R42" s="43"/>
    </row>
    <row r="43" spans="1:18" ht="54">
      <c r="A43" s="43"/>
      <c r="B43" s="323" t="s">
        <v>589</v>
      </c>
      <c r="C43" s="323" t="s">
        <v>590</v>
      </c>
      <c r="D43" s="562" t="s">
        <v>591</v>
      </c>
      <c r="E43" s="199" t="s">
        <v>1194</v>
      </c>
      <c r="F43" s="309" t="s">
        <v>21</v>
      </c>
      <c r="G43" s="309" t="s">
        <v>24</v>
      </c>
      <c r="H43" s="330" t="s">
        <v>592</v>
      </c>
      <c r="I43" s="324" t="str">
        <f>IFERROR(VLOOKUP(E43,'ESG Database'!$D$15:$M$818,3,0),"")</f>
        <v>M€</v>
      </c>
      <c r="J43" s="338" t="str">
        <f>IFERROR(VLOOKUP(_xlfn.CONCAT(E43,F43,G43),'ESG Database'!$I$15:$S$818,2,0),"")</f>
        <v>-</v>
      </c>
      <c r="K43" s="338" t="str">
        <f>IFERROR(VLOOKUP(_xlfn.CONCAT(E43,F43,G43),'ESG Database'!$I$15:$S$818,3,0),"")</f>
        <v>-</v>
      </c>
      <c r="L43" s="1710">
        <f>IFERROR(VLOOKUP(_xlfn.CONCAT(E43,F43,G43),'ESG Database'!$I$15:$S$818,4,0),"")</f>
        <v>2.3140000000000001</v>
      </c>
      <c r="M43" s="934">
        <f>IFERROR(VLOOKUP(_xlfn.CONCAT(E43,F43,G43),'ESG Database'!$I$15:$S$818,5,0),"")</f>
        <v>0</v>
      </c>
      <c r="N43" s="934">
        <f>IFERROR(VLOOKUP(_xlfn.CONCAT(E43,F43,G43),'ESG Database'!$I$15:$S$818,6,0),"")</f>
        <v>0</v>
      </c>
      <c r="O43" s="934">
        <f>IFERROR(VLOOKUP(_xlfn.CONCAT(E43,F43,G43),'ESG Database'!$I$15:$S$818,7,0),"")</f>
        <v>0</v>
      </c>
      <c r="P43" s="1261" t="str">
        <f t="shared" si="0"/>
        <v>-</v>
      </c>
      <c r="Q43" s="1261" t="str">
        <f t="shared" si="1"/>
        <v>-</v>
      </c>
      <c r="R43" s="43"/>
    </row>
    <row r="44" spans="1:18">
      <c r="A44" s="43"/>
      <c r="B44" s="1881" t="s">
        <v>593</v>
      </c>
      <c r="C44" s="339" t="s">
        <v>594</v>
      </c>
      <c r="D44" s="1885" t="s">
        <v>595</v>
      </c>
      <c r="E44" s="357"/>
      <c r="F44" s="341" t="s">
        <v>21</v>
      </c>
      <c r="G44" s="341" t="s">
        <v>24</v>
      </c>
      <c r="H44" s="342"/>
      <c r="I44" s="343" t="str">
        <f>IFERROR(VLOOKUP(E44,'ESG Database'!$D$15:$M$818,3,0),"")</f>
        <v/>
      </c>
      <c r="J44" s="368" t="str">
        <f>IFERROR(VLOOKUP(_xlfn.CONCAT(E44,F44,G44),'ESG Database'!$I$15:$S$818,2,0),"")</f>
        <v/>
      </c>
      <c r="K44" s="368" t="str">
        <f>IFERROR(VLOOKUP(_xlfn.CONCAT(E44,F44,G44),'ESG Database'!$I$15:$S$818,3,0),"")</f>
        <v/>
      </c>
      <c r="L44" s="368" t="str">
        <f>IFERROR(VLOOKUP(_xlfn.CONCAT(E44,F44,G44),'ESG Database'!$I$15:$S$818,4,0),"")</f>
        <v/>
      </c>
      <c r="M44" s="547" t="str">
        <f>IFERROR(VLOOKUP(_xlfn.CONCAT(E44,F44,G44),'ESG Database'!$I$15:$S$818,5,0),"")</f>
        <v/>
      </c>
      <c r="N44" s="547" t="str">
        <f>IFERROR(VLOOKUP(_xlfn.CONCAT(E44,F44,G44),'ESG Database'!$I$15:$S$818,6,0),"")</f>
        <v/>
      </c>
      <c r="O44" s="547" t="str">
        <f>IFERROR(VLOOKUP(_xlfn.CONCAT(E44,F44,G44),'ESG Database'!$I$15:$S$818,7,0),"")</f>
        <v/>
      </c>
      <c r="P44" s="1712" t="str">
        <f t="shared" si="0"/>
        <v>-</v>
      </c>
      <c r="Q44" s="1712" t="str">
        <f t="shared" si="1"/>
        <v>-</v>
      </c>
      <c r="R44" s="43"/>
    </row>
    <row r="45" spans="1:18">
      <c r="A45" s="43"/>
      <c r="B45" s="1882"/>
      <c r="C45" s="323" t="s">
        <v>596</v>
      </c>
      <c r="D45" s="1875"/>
      <c r="E45" s="199"/>
      <c r="F45" s="309" t="s">
        <v>21</v>
      </c>
      <c r="G45" s="309" t="s">
        <v>24</v>
      </c>
      <c r="H45" s="330"/>
      <c r="I45" s="324" t="str">
        <f>IFERROR(VLOOKUP(E45,'ESG Database'!$D$15:$M$818,3,0),"")</f>
        <v/>
      </c>
      <c r="J45" s="338" t="str">
        <f>IFERROR(VLOOKUP(_xlfn.CONCAT(E45,F45,G45),'ESG Database'!$I$15:$S$818,2,0),"")</f>
        <v/>
      </c>
      <c r="K45" s="338" t="str">
        <f>IFERROR(VLOOKUP(_xlfn.CONCAT(E45,F45,G45),'ESG Database'!$I$15:$S$818,3,0),"")</f>
        <v/>
      </c>
      <c r="L45" s="338" t="str">
        <f>IFERROR(VLOOKUP(_xlfn.CONCAT(E45,F45,G45),'ESG Database'!$I$15:$S$818,4,0),"")</f>
        <v/>
      </c>
      <c r="M45" s="123" t="str">
        <f>IFERROR(VLOOKUP(_xlfn.CONCAT(E45,F45,G45),'ESG Database'!$I$15:$S$818,5,0),"")</f>
        <v/>
      </c>
      <c r="N45" s="123" t="str">
        <f>IFERROR(VLOOKUP(_xlfn.CONCAT(E45,F45,G45),'ESG Database'!$I$15:$S$818,6,0),"")</f>
        <v/>
      </c>
      <c r="O45" s="123" t="str">
        <f>IFERROR(VLOOKUP(_xlfn.CONCAT(E45,F45,G45),'ESG Database'!$I$15:$S$818,7,0),"")</f>
        <v/>
      </c>
      <c r="P45" s="1261" t="str">
        <f t="shared" si="0"/>
        <v>-</v>
      </c>
      <c r="Q45" s="1261" t="str">
        <f t="shared" si="1"/>
        <v>-</v>
      </c>
      <c r="R45" s="43"/>
    </row>
    <row r="46" spans="1:18">
      <c r="A46" s="43"/>
      <c r="B46" s="1882"/>
      <c r="C46" s="323" t="s">
        <v>597</v>
      </c>
      <c r="D46" s="1875"/>
      <c r="E46" s="199"/>
      <c r="F46" s="309" t="s">
        <v>21</v>
      </c>
      <c r="G46" s="309" t="s">
        <v>24</v>
      </c>
      <c r="H46" s="330"/>
      <c r="I46" s="324" t="str">
        <f>IFERROR(VLOOKUP(E46,'ESG Database'!$D$15:$M$818,3,0),"")</f>
        <v/>
      </c>
      <c r="J46" s="338" t="str">
        <f>IFERROR(VLOOKUP(_xlfn.CONCAT(E46,F46,G46),'ESG Database'!$I$15:$S$818,2,0),"")</f>
        <v/>
      </c>
      <c r="K46" s="338" t="str">
        <f>IFERROR(VLOOKUP(_xlfn.CONCAT(E46,F46,G46),'ESG Database'!$I$15:$S$818,3,0),"")</f>
        <v/>
      </c>
      <c r="L46" s="338" t="str">
        <f>IFERROR(VLOOKUP(_xlfn.CONCAT(E46,F46,G46),'ESG Database'!$I$15:$S$818,4,0),"")</f>
        <v/>
      </c>
      <c r="M46" s="123" t="str">
        <f>IFERROR(VLOOKUP(_xlfn.CONCAT(E46,F46,G46),'ESG Database'!$I$15:$S$818,5,0),"")</f>
        <v/>
      </c>
      <c r="N46" s="123" t="str">
        <f>IFERROR(VLOOKUP(_xlfn.CONCAT(E46,F46,G46),'ESG Database'!$I$15:$S$818,6,0),"")</f>
        <v/>
      </c>
      <c r="O46" s="123" t="str">
        <f>IFERROR(VLOOKUP(_xlfn.CONCAT(E46,F46,G46),'ESG Database'!$I$15:$S$818,7,0),"")</f>
        <v/>
      </c>
      <c r="P46" s="1261" t="str">
        <f t="shared" si="0"/>
        <v>-</v>
      </c>
      <c r="Q46" s="1261" t="str">
        <f t="shared" si="1"/>
        <v>-</v>
      </c>
      <c r="R46" s="43"/>
    </row>
    <row r="47" spans="1:18" ht="40.5">
      <c r="A47" s="43"/>
      <c r="B47" s="1883"/>
      <c r="C47" s="353" t="s">
        <v>598</v>
      </c>
      <c r="D47" s="565" t="s">
        <v>599</v>
      </c>
      <c r="E47" s="369"/>
      <c r="F47" s="308" t="s">
        <v>21</v>
      </c>
      <c r="G47" s="308" t="s">
        <v>24</v>
      </c>
      <c r="H47" s="355"/>
      <c r="I47" s="356" t="str">
        <f>IFERROR(VLOOKUP(E47,'ESG Database'!$D$15:$M$818,3,0),"")</f>
        <v/>
      </c>
      <c r="J47" s="548" t="s">
        <v>600</v>
      </c>
      <c r="K47" s="548" t="s">
        <v>601</v>
      </c>
      <c r="L47" s="548" t="s">
        <v>601</v>
      </c>
      <c r="M47" s="548" t="s">
        <v>601</v>
      </c>
      <c r="N47" s="548" t="s">
        <v>602</v>
      </c>
      <c r="O47" s="548" t="s">
        <v>602</v>
      </c>
      <c r="P47" s="1713" t="str">
        <f t="shared" si="0"/>
        <v>-</v>
      </c>
      <c r="Q47" s="1713" t="str">
        <f t="shared" si="1"/>
        <v>-</v>
      </c>
      <c r="R47" s="43"/>
    </row>
    <row r="48" spans="1:18" ht="104.25" customHeight="1">
      <c r="A48" s="43"/>
      <c r="B48" s="1787" t="s">
        <v>2261</v>
      </c>
      <c r="C48" s="1787"/>
      <c r="D48" s="1787"/>
      <c r="E48" s="1787"/>
      <c r="F48" s="1787"/>
      <c r="G48" s="1787"/>
      <c r="H48" s="1787"/>
      <c r="I48" s="1787"/>
      <c r="J48" s="1787"/>
      <c r="K48" s="99"/>
      <c r="L48" s="99"/>
      <c r="M48" s="99"/>
      <c r="N48" s="99"/>
      <c r="O48" s="99"/>
      <c r="P48" s="99"/>
      <c r="Q48" s="43"/>
      <c r="R48" s="43"/>
    </row>
    <row r="49" spans="1:18">
      <c r="A49" s="43"/>
      <c r="B49" s="1787"/>
      <c r="C49" s="1787"/>
      <c r="D49" s="1787"/>
      <c r="E49" s="1787"/>
      <c r="F49" s="1787"/>
      <c r="G49" s="1787"/>
      <c r="H49" s="1787"/>
      <c r="I49" s="1787"/>
      <c r="J49" s="1787"/>
      <c r="K49" s="99"/>
      <c r="L49" s="99"/>
      <c r="M49" s="99"/>
      <c r="N49" s="99"/>
      <c r="O49" s="99"/>
      <c r="P49" s="99"/>
      <c r="Q49" s="43"/>
      <c r="R49" s="43"/>
    </row>
    <row r="50" spans="1:18">
      <c r="A50" s="43"/>
      <c r="B50" s="1787"/>
      <c r="C50" s="1787"/>
      <c r="D50" s="1787"/>
      <c r="E50" s="1787"/>
      <c r="F50" s="1787"/>
      <c r="G50" s="1787"/>
      <c r="H50" s="1787"/>
      <c r="I50" s="1787"/>
      <c r="J50" s="1787"/>
      <c r="K50" s="99"/>
      <c r="L50" s="99"/>
      <c r="M50" s="99"/>
      <c r="N50" s="99"/>
      <c r="O50" s="99"/>
      <c r="P50" s="99"/>
      <c r="Q50" s="43"/>
      <c r="R50" s="43"/>
    </row>
    <row r="51" spans="1:18">
      <c r="A51" s="43"/>
      <c r="B51" s="43"/>
      <c r="C51" s="43"/>
      <c r="D51" s="43"/>
      <c r="E51" s="47"/>
      <c r="F51" s="47"/>
      <c r="G51" s="47"/>
      <c r="H51" s="99"/>
      <c r="I51" s="99"/>
      <c r="J51" s="99"/>
      <c r="K51" s="99"/>
      <c r="L51" s="99"/>
      <c r="M51" s="99"/>
      <c r="N51" s="99"/>
      <c r="O51" s="99"/>
      <c r="P51" s="99"/>
      <c r="Q51" s="43"/>
      <c r="R51" s="43"/>
    </row>
    <row r="52" spans="1:18" ht="14">
      <c r="A52" s="43"/>
      <c r="B52" s="56" t="s">
        <v>603</v>
      </c>
      <c r="C52" s="43"/>
      <c r="D52" s="43"/>
      <c r="E52" s="47"/>
      <c r="F52" s="47"/>
      <c r="G52" s="47"/>
      <c r="H52" s="99"/>
      <c r="I52" s="99"/>
      <c r="J52" s="99"/>
      <c r="K52" s="99"/>
      <c r="L52" s="99"/>
      <c r="M52" s="99"/>
      <c r="N52" s="99"/>
      <c r="O52" s="99"/>
      <c r="P52" s="99"/>
      <c r="Q52" s="43"/>
      <c r="R52" s="43"/>
    </row>
    <row r="53" spans="1:18" ht="28">
      <c r="A53" s="43"/>
      <c r="B53" s="752" t="s">
        <v>525</v>
      </c>
      <c r="C53" s="752" t="s">
        <v>526</v>
      </c>
      <c r="D53" s="752" t="s">
        <v>527</v>
      </c>
      <c r="E53" s="61" t="s">
        <v>11</v>
      </c>
      <c r="F53" s="61" t="s">
        <v>12</v>
      </c>
      <c r="G53" s="61" t="s">
        <v>13</v>
      </c>
      <c r="H53" s="61" t="s">
        <v>14</v>
      </c>
      <c r="I53" s="61" t="s">
        <v>15</v>
      </c>
      <c r="J53" s="62">
        <v>2019</v>
      </c>
      <c r="K53" s="62">
        <v>2021</v>
      </c>
      <c r="L53" s="62">
        <v>2022</v>
      </c>
      <c r="M53" s="62">
        <v>2023</v>
      </c>
      <c r="N53" s="62">
        <v>2024</v>
      </c>
      <c r="O53" s="825">
        <v>2025</v>
      </c>
      <c r="P53" s="825" t="s">
        <v>16</v>
      </c>
      <c r="Q53" s="825" t="s">
        <v>1245</v>
      </c>
      <c r="R53" s="43"/>
    </row>
    <row r="54" spans="1:18" ht="27">
      <c r="A54" s="43"/>
      <c r="B54" s="323"/>
      <c r="C54" s="321" t="s">
        <v>604</v>
      </c>
      <c r="D54" s="1884" t="s">
        <v>605</v>
      </c>
      <c r="E54" s="370"/>
      <c r="F54" s="305" t="s">
        <v>21</v>
      </c>
      <c r="G54" s="305" t="s">
        <v>24</v>
      </c>
      <c r="H54" s="371" t="s">
        <v>606</v>
      </c>
      <c r="I54" s="370" t="str">
        <f>IFERROR(VLOOKUP(E54,'ESG Database'!$D$15:$M$818,3,0),"")</f>
        <v/>
      </c>
      <c r="J54" s="370" t="str">
        <f>IFERROR(VLOOKUP(_xlfn.CONCAT(E54,F54,G54),'ESG Database'!$I$15:$S$818,2,0),"")</f>
        <v/>
      </c>
      <c r="K54" s="370" t="str">
        <f>IFERROR(VLOOKUP(_xlfn.CONCAT(E54,F54,G54),'ESG Database'!$I$15:$S$818,3,0),"")</f>
        <v/>
      </c>
      <c r="L54" s="370" t="str">
        <f>IFERROR(VLOOKUP(_xlfn.CONCAT(E54,F54,G54),'ESG Database'!$I$15:$S$818,4,0),"")</f>
        <v/>
      </c>
      <c r="M54" s="370" t="str">
        <f>IFERROR(VLOOKUP(_xlfn.CONCAT(E54,F54,G54),'ESG Database'!$I$15:$S$818,5,0),"")</f>
        <v/>
      </c>
      <c r="N54" s="370" t="str">
        <f>IFERROR(VLOOKUP(_xlfn.CONCAT(E54,F54,G54),'ESG Database'!$I$15:$S$818,6,0),"")</f>
        <v/>
      </c>
      <c r="O54" s="370"/>
      <c r="P54" s="370"/>
      <c r="Q54" s="370"/>
      <c r="R54" s="43"/>
    </row>
    <row r="55" spans="1:18">
      <c r="A55" s="43"/>
      <c r="B55" s="323"/>
      <c r="C55" s="323" t="s">
        <v>607</v>
      </c>
      <c r="D55" s="1875"/>
      <c r="E55" s="372"/>
      <c r="F55" s="309" t="s">
        <v>21</v>
      </c>
      <c r="G55" s="309" t="s">
        <v>24</v>
      </c>
      <c r="H55" s="373" t="s">
        <v>606</v>
      </c>
      <c r="I55" s="372" t="str">
        <f>IFERROR(VLOOKUP(E55,'ESG Database'!$D$15:$M$818,3,0),"")</f>
        <v/>
      </c>
      <c r="J55" s="372" t="str">
        <f>IFERROR(VLOOKUP(_xlfn.CONCAT(E55,F55,G55),'ESG Database'!$I$15:$S$818,2,0),"")</f>
        <v/>
      </c>
      <c r="K55" s="372" t="str">
        <f>IFERROR(VLOOKUP(_xlfn.CONCAT(E55,F55,G55),'ESG Database'!$I$15:$S$818,3,0),"")</f>
        <v/>
      </c>
      <c r="L55" s="372" t="str">
        <f>IFERROR(VLOOKUP(_xlfn.CONCAT(E55,F55,G55),'ESG Database'!$I$15:$S$818,4,0),"")</f>
        <v/>
      </c>
      <c r="M55" s="372" t="str">
        <f>IFERROR(VLOOKUP(_xlfn.CONCAT(E55,F55,G55),'ESG Database'!$I$15:$S$818,5,0),"")</f>
        <v/>
      </c>
      <c r="N55" s="372" t="str">
        <f>IFERROR(VLOOKUP(_xlfn.CONCAT(E55,F55,G55),'ESG Database'!$I$15:$S$818,6,0),"")</f>
        <v/>
      </c>
      <c r="O55" s="372"/>
      <c r="P55" s="372"/>
      <c r="Q55" s="372"/>
      <c r="R55" s="43"/>
    </row>
    <row r="56" spans="1:18">
      <c r="A56" s="43"/>
      <c r="B56" s="323"/>
      <c r="C56" s="329" t="s">
        <v>608</v>
      </c>
      <c r="D56" s="1879" t="s">
        <v>609</v>
      </c>
      <c r="E56" s="374"/>
      <c r="F56" s="344" t="s">
        <v>21</v>
      </c>
      <c r="G56" s="344" t="s">
        <v>24</v>
      </c>
      <c r="H56" s="374"/>
      <c r="I56" s="374" t="str">
        <f>IFERROR(VLOOKUP(E56,'ESG Database'!$D$15:$M$818,3,0),"")</f>
        <v/>
      </c>
      <c r="J56" s="374" t="str">
        <f>IFERROR(VLOOKUP(_xlfn.CONCAT(E56,F56,G56),'ESG Database'!$I$15:$S$818,2,0),"")</f>
        <v/>
      </c>
      <c r="K56" s="374" t="str">
        <f>IFERROR(VLOOKUP(_xlfn.CONCAT(E56,F56,G56),'ESG Database'!$I$15:$S$818,3,0),"")</f>
        <v/>
      </c>
      <c r="L56" s="374" t="str">
        <f>IFERROR(VLOOKUP(_xlfn.CONCAT(E56,F56,G56),'ESG Database'!$I$15:$S$818,4,0),"")</f>
        <v/>
      </c>
      <c r="M56" s="374" t="str">
        <f>IFERROR(VLOOKUP(_xlfn.CONCAT(E56,F56,G56),'ESG Database'!$I$15:$S$818,5,0),"")</f>
        <v/>
      </c>
      <c r="N56" s="374" t="str">
        <f>IFERROR(VLOOKUP(_xlfn.CONCAT(E56,F56,G56),'ESG Database'!$I$15:$S$818,6,0),"")</f>
        <v/>
      </c>
      <c r="O56" s="374"/>
      <c r="P56" s="374"/>
      <c r="Q56" s="374"/>
      <c r="R56" s="43"/>
    </row>
    <row r="57" spans="1:18">
      <c r="A57" s="43"/>
      <c r="B57" s="323"/>
      <c r="C57" s="334" t="s">
        <v>610</v>
      </c>
      <c r="D57" s="1880"/>
      <c r="E57" s="375"/>
      <c r="F57" s="335" t="s">
        <v>21</v>
      </c>
      <c r="G57" s="335" t="s">
        <v>24</v>
      </c>
      <c r="H57" s="375"/>
      <c r="I57" s="375" t="str">
        <f>IFERROR(VLOOKUP(E57,'ESG Database'!$D$15:$M$818,3,0),"")</f>
        <v/>
      </c>
      <c r="J57" s="375" t="str">
        <f>IFERROR(VLOOKUP(_xlfn.CONCAT(E57,F57,G57),'ESG Database'!$I$15:$S$818,2,0),"")</f>
        <v/>
      </c>
      <c r="K57" s="375" t="str">
        <f>IFERROR(VLOOKUP(_xlfn.CONCAT(E57,F57,G57),'ESG Database'!$I$15:$S$818,3,0),"")</f>
        <v/>
      </c>
      <c r="L57" s="375" t="str">
        <f>IFERROR(VLOOKUP(_xlfn.CONCAT(E57,F57,G57),'ESG Database'!$I$15:$S$818,4,0),"")</f>
        <v/>
      </c>
      <c r="M57" s="375" t="str">
        <f>IFERROR(VLOOKUP(_xlfn.CONCAT(E57,F57,G57),'ESG Database'!$I$15:$S$818,5,0),"")</f>
        <v/>
      </c>
      <c r="N57" s="375" t="str">
        <f>IFERROR(VLOOKUP(_xlfn.CONCAT(E57,F57,G57),'ESG Database'!$I$15:$S$818,6,0),"")</f>
        <v/>
      </c>
      <c r="O57" s="375"/>
      <c r="P57" s="375"/>
      <c r="Q57" s="375"/>
      <c r="R57" s="43"/>
    </row>
    <row r="58" spans="1:18">
      <c r="A58" s="43"/>
      <c r="B58" s="1658"/>
      <c r="C58" s="1658" t="s">
        <v>611</v>
      </c>
      <c r="D58" s="1875" t="s">
        <v>612</v>
      </c>
      <c r="E58" s="372"/>
      <c r="F58" s="309" t="s">
        <v>21</v>
      </c>
      <c r="G58" s="309" t="s">
        <v>24</v>
      </c>
      <c r="H58" s="372"/>
      <c r="I58" s="372" t="str">
        <f>IFERROR(VLOOKUP(E58,'ESG Database'!$D$15:$M$818,3,0),"")</f>
        <v/>
      </c>
      <c r="J58" s="372" t="str">
        <f>IFERROR(VLOOKUP(_xlfn.CONCAT(E58,F58,G58),'ESG Database'!$I$15:$S$818,2,0),"")</f>
        <v/>
      </c>
      <c r="K58" s="372" t="str">
        <f>IFERROR(VLOOKUP(_xlfn.CONCAT(E58,F58,G58),'ESG Database'!$I$15:$S$818,3,0),"")</f>
        <v/>
      </c>
      <c r="L58" s="372" t="str">
        <f>IFERROR(VLOOKUP(_xlfn.CONCAT(E58,F58,G58),'ESG Database'!$I$15:$S$818,4,0),"")</f>
        <v/>
      </c>
      <c r="M58" s="372" t="str">
        <f>IFERROR(VLOOKUP(_xlfn.CONCAT(E58,F58,G58),'ESG Database'!$I$15:$S$818,5,0),"")</f>
        <v/>
      </c>
      <c r="N58" s="372" t="str">
        <f>IFERROR(VLOOKUP(_xlfn.CONCAT(E58,F58,G58),'ESG Database'!$I$15:$S$818,6,0),"")</f>
        <v/>
      </c>
      <c r="O58" s="372"/>
      <c r="P58" s="372"/>
      <c r="Q58" s="372"/>
      <c r="R58" s="43"/>
    </row>
    <row r="59" spans="1:18">
      <c r="A59" s="43"/>
      <c r="B59" s="1711"/>
      <c r="C59" s="1711" t="s">
        <v>610</v>
      </c>
      <c r="D59" s="1876"/>
      <c r="E59" s="376"/>
      <c r="F59" s="349" t="s">
        <v>21</v>
      </c>
      <c r="G59" s="349" t="s">
        <v>24</v>
      </c>
      <c r="H59" s="376"/>
      <c r="I59" s="376" t="str">
        <f>IFERROR(VLOOKUP(E59,'ESG Database'!$D$15:$M$818,3,0),"")</f>
        <v/>
      </c>
      <c r="J59" s="376" t="str">
        <f>IFERROR(VLOOKUP(_xlfn.CONCAT(E59,F59,G59),'ESG Database'!$I$15:$S$818,2,0),"")</f>
        <v/>
      </c>
      <c r="K59" s="376" t="str">
        <f>IFERROR(VLOOKUP(_xlfn.CONCAT(E59,F59,G59),'ESG Database'!$I$15:$S$818,3,0),"")</f>
        <v/>
      </c>
      <c r="L59" s="376" t="str">
        <f>IFERROR(VLOOKUP(_xlfn.CONCAT(E59,F59,G59),'ESG Database'!$I$15:$S$818,4,0),"")</f>
        <v/>
      </c>
      <c r="M59" s="376" t="str">
        <f>IFERROR(VLOOKUP(_xlfn.CONCAT(E59,F59,G59),'ESG Database'!$I$15:$S$818,5,0),"")</f>
        <v/>
      </c>
      <c r="N59" s="376" t="str">
        <f>IFERROR(VLOOKUP(_xlfn.CONCAT(E59,F59,G59),'ESG Database'!$I$15:$S$818,6,0),"")</f>
        <v/>
      </c>
      <c r="O59" s="376"/>
      <c r="P59" s="376"/>
      <c r="Q59" s="376"/>
      <c r="R59" s="43"/>
    </row>
    <row r="60" spans="1:18">
      <c r="A60" s="43"/>
      <c r="B60" s="1813" t="s">
        <v>613</v>
      </c>
      <c r="C60" s="1891"/>
      <c r="D60" s="1891"/>
      <c r="E60" s="1891"/>
      <c r="F60" s="1891"/>
      <c r="G60" s="1891"/>
      <c r="H60" s="1891"/>
      <c r="I60" s="1891"/>
      <c r="J60" s="1891"/>
      <c r="K60" s="1891"/>
      <c r="L60" s="1891"/>
      <c r="M60" s="1891"/>
      <c r="N60" s="1891"/>
      <c r="O60" s="1891"/>
      <c r="P60" s="1891"/>
      <c r="Q60" s="1891"/>
      <c r="R60" s="43"/>
    </row>
    <row r="61" spans="1:18" ht="19" customHeight="1">
      <c r="A61" s="43"/>
      <c r="B61" s="1891"/>
      <c r="C61" s="1891"/>
      <c r="D61" s="1891"/>
      <c r="E61" s="1891"/>
      <c r="F61" s="1891"/>
      <c r="G61" s="1891"/>
      <c r="H61" s="1891"/>
      <c r="I61" s="1891"/>
      <c r="J61" s="1891"/>
      <c r="K61" s="1891"/>
      <c r="L61" s="1891"/>
      <c r="M61" s="1891"/>
      <c r="N61" s="1891"/>
      <c r="O61" s="1891"/>
      <c r="P61" s="1891"/>
      <c r="Q61" s="1891"/>
      <c r="R61" s="43"/>
    </row>
    <row r="62" spans="1:18" ht="19" customHeight="1">
      <c r="A62" s="43"/>
      <c r="B62" s="1891"/>
      <c r="C62" s="1891"/>
      <c r="D62" s="1891"/>
      <c r="E62" s="1891"/>
      <c r="F62" s="1891"/>
      <c r="G62" s="1891"/>
      <c r="H62" s="1891"/>
      <c r="I62" s="1891"/>
      <c r="J62" s="1891"/>
      <c r="K62" s="1891"/>
      <c r="L62" s="1891"/>
      <c r="M62" s="1891"/>
      <c r="N62" s="1891"/>
      <c r="O62" s="1891"/>
      <c r="P62" s="1891"/>
      <c r="Q62" s="1891"/>
      <c r="R62" s="43"/>
    </row>
    <row r="63" spans="1:18">
      <c r="A63" s="43"/>
      <c r="B63" s="313"/>
      <c r="C63" s="313"/>
      <c r="D63" s="313"/>
      <c r="E63" s="313"/>
      <c r="F63" s="313"/>
      <c r="G63" s="313"/>
      <c r="H63" s="313"/>
      <c r="I63" s="313"/>
      <c r="J63" s="313"/>
      <c r="K63" s="313"/>
      <c r="L63" s="313"/>
      <c r="M63" s="313"/>
      <c r="N63" s="313"/>
      <c r="O63" s="313"/>
      <c r="P63" s="313"/>
      <c r="Q63" s="313"/>
      <c r="R63" s="43"/>
    </row>
    <row r="64" spans="1:18" ht="21.75" customHeight="1">
      <c r="A64" s="43"/>
      <c r="B64" s="56" t="s">
        <v>614</v>
      </c>
      <c r="C64" s="43"/>
      <c r="D64" s="43"/>
      <c r="E64" s="47"/>
      <c r="F64" s="47"/>
      <c r="G64" s="47"/>
      <c r="H64" s="99"/>
      <c r="I64" s="99"/>
      <c r="J64" s="99"/>
      <c r="K64" s="99"/>
      <c r="L64" s="99"/>
      <c r="M64" s="99"/>
      <c r="N64" s="99"/>
      <c r="O64" s="99"/>
      <c r="P64" s="99"/>
      <c r="Q64" s="43"/>
      <c r="R64" s="43"/>
    </row>
    <row r="65" spans="1:20" ht="28">
      <c r="A65" s="43"/>
      <c r="B65" s="752" t="s">
        <v>525</v>
      </c>
      <c r="C65" s="752" t="s">
        <v>526</v>
      </c>
      <c r="D65" s="752" t="s">
        <v>527</v>
      </c>
      <c r="E65" s="61" t="s">
        <v>11</v>
      </c>
      <c r="F65" s="61" t="s">
        <v>12</v>
      </c>
      <c r="G65" s="61" t="s">
        <v>13</v>
      </c>
      <c r="H65" s="61" t="s">
        <v>91</v>
      </c>
      <c r="I65" s="61" t="s">
        <v>15</v>
      </c>
      <c r="J65" s="62">
        <v>2019</v>
      </c>
      <c r="K65" s="62">
        <v>2021</v>
      </c>
      <c r="L65" s="62">
        <v>2022</v>
      </c>
      <c r="M65" s="62">
        <v>2023</v>
      </c>
      <c r="N65" s="62">
        <v>2024</v>
      </c>
      <c r="O65" s="825">
        <v>2025</v>
      </c>
      <c r="P65" s="825" t="s">
        <v>16</v>
      </c>
      <c r="Q65" s="825" t="s">
        <v>1245</v>
      </c>
      <c r="R65" s="43"/>
    </row>
    <row r="66" spans="1:20" ht="27">
      <c r="A66" s="43"/>
      <c r="B66" s="758" t="s">
        <v>218</v>
      </c>
      <c r="C66" s="758" t="s">
        <v>194</v>
      </c>
      <c r="D66" s="758"/>
      <c r="E66" s="377" t="s">
        <v>304</v>
      </c>
      <c r="F66" s="378" t="s">
        <v>21</v>
      </c>
      <c r="G66" s="378" t="s">
        <v>195</v>
      </c>
      <c r="H66" s="759" t="s">
        <v>580</v>
      </c>
      <c r="I66" s="760" t="str">
        <f>IFERROR(VLOOKUP(E66,'ESG Database'!$D$15:$M$818,3,0),"")</f>
        <v>%</v>
      </c>
      <c r="J66" s="748" t="str">
        <f>IFERROR(VLOOKUP(_xlfn.CONCAT(E66,F66,G66),'ESG Database'!$I$15:$S$818,2,0),"")</f>
        <v>-</v>
      </c>
      <c r="K66" s="748">
        <f>IFERROR(VLOOKUP(_xlfn.CONCAT(E66,F66,G66),'ESG Database'!$I$15:$S$818,3,0),"")</f>
        <v>0.8256</v>
      </c>
      <c r="L66" s="668">
        <f>IFERROR(VLOOKUP(_xlfn.CONCAT(E66,F66,G66),'ESG Database'!$I$15:$S$818,4,0),"")</f>
        <v>0.81799999999999995</v>
      </c>
      <c r="M66" s="668">
        <f>IFERROR(VLOOKUP(_xlfn.CONCAT(E66,F66,G66),'ESG Database'!$I$15:$S$818,5,0),"")</f>
        <v>0.72789999999999999</v>
      </c>
      <c r="N66" s="668">
        <f>IFERROR(VLOOKUP(_xlfn.CONCAT(E66,F66,G66),'ESG Database'!$I$15:$S$818,6,0),"")</f>
        <v>0.71279999999999999</v>
      </c>
      <c r="O66" s="668">
        <f>IFERROR(VLOOKUP(_xlfn.CONCAT(E66,F66,G66),'ESG Database'!$I$15:$S$818,7,0),"")</f>
        <v>0.70499999999999996</v>
      </c>
      <c r="P66" s="1715" t="str">
        <f t="shared" ref="P66:P71" si="2">IFERROR(O66/J66-1,"-")</f>
        <v>-</v>
      </c>
      <c r="Q66" s="251">
        <f t="shared" ref="Q66:Q71" si="3">IFERROR(O66/N66-1,"-")</f>
        <v>-1.0942760942761032E-2</v>
      </c>
      <c r="R66" s="43"/>
    </row>
    <row r="67" spans="1:20" ht="27">
      <c r="A67" s="43"/>
      <c r="B67" s="761" t="s">
        <v>218</v>
      </c>
      <c r="C67" s="761" t="s">
        <v>197</v>
      </c>
      <c r="D67" s="761"/>
      <c r="E67" s="379" t="s">
        <v>304</v>
      </c>
      <c r="F67" s="380" t="s">
        <v>21</v>
      </c>
      <c r="G67" s="380" t="s">
        <v>34</v>
      </c>
      <c r="H67" s="762" t="s">
        <v>580</v>
      </c>
      <c r="I67" s="763" t="str">
        <f>IFERROR(VLOOKUP(E67,'ESG Database'!$D$15:$M$818,3,0),"")</f>
        <v>%</v>
      </c>
      <c r="J67" s="143" t="str">
        <f>IFERROR(VLOOKUP(_xlfn.CONCAT(E67,F67,G67),'ESG Database'!$I$15:$S$818,2,0),"")</f>
        <v>-</v>
      </c>
      <c r="K67" s="143">
        <f>IFERROR(VLOOKUP(_xlfn.CONCAT(E67,F67,G67),'ESG Database'!$I$15:$S$818,3,0),"")</f>
        <v>0.1744</v>
      </c>
      <c r="L67" s="557">
        <f>IFERROR(VLOOKUP(_xlfn.CONCAT(E67,F67,G67),'ESG Database'!$I$15:$S$818,4,0),"")</f>
        <v>0.182</v>
      </c>
      <c r="M67" s="557">
        <f>IFERROR(VLOOKUP(_xlfn.CONCAT(E67,F67,G67),'ESG Database'!$I$15:$S$818,5,0),"")</f>
        <v>0.27210000000000001</v>
      </c>
      <c r="N67" s="557">
        <f>IFERROR(VLOOKUP(_xlfn.CONCAT(E67,F67,G67),'ESG Database'!$I$15:$S$818,6,0),"")</f>
        <v>0.28720000000000001</v>
      </c>
      <c r="O67" s="557">
        <f>IFERROR(VLOOKUP(_xlfn.CONCAT(E67,F67,G67),'ESG Database'!$I$15:$S$818,7,0),"")</f>
        <v>0.29499999999999998</v>
      </c>
      <c r="P67" s="314" t="str">
        <f t="shared" si="2"/>
        <v>-</v>
      </c>
      <c r="Q67" s="264">
        <f t="shared" si="3"/>
        <v>2.7158774373258865E-2</v>
      </c>
      <c r="R67" s="43"/>
    </row>
    <row r="68" spans="1:20" ht="27">
      <c r="A68" s="43"/>
      <c r="B68" s="764" t="s">
        <v>615</v>
      </c>
      <c r="C68" s="764" t="s">
        <v>194</v>
      </c>
      <c r="D68" s="764"/>
      <c r="E68" s="381" t="s">
        <v>302</v>
      </c>
      <c r="F68" s="382" t="s">
        <v>21</v>
      </c>
      <c r="G68" s="382" t="s">
        <v>195</v>
      </c>
      <c r="H68" s="765" t="s">
        <v>584</v>
      </c>
      <c r="I68" s="766" t="str">
        <f>IFERROR(VLOOKUP(E68,'ESG Database'!$D$15:$M$818,3,0),"")</f>
        <v>%</v>
      </c>
      <c r="J68" s="750" t="str">
        <f>IFERROR(VLOOKUP(_xlfn.CONCAT(E68,F68,G68),'ESG Database'!$I$15:$S$818,2,0),"")</f>
        <v>-</v>
      </c>
      <c r="K68" s="750">
        <f>IFERROR(VLOOKUP(_xlfn.CONCAT(E68,F68,G68),'ESG Database'!$I$15:$S$818,3,0),"")</f>
        <v>0.65100000000000002</v>
      </c>
      <c r="L68" s="767">
        <f>IFERROR(VLOOKUP(_xlfn.CONCAT(E68,F68,G68),'ESG Database'!$I$15:$S$818,4,0),"")</f>
        <v>0.63</v>
      </c>
      <c r="M68" s="767">
        <f>IFERROR(VLOOKUP(_xlfn.CONCAT(E68,F68,G68),'ESG Database'!$I$15:$S$818,5,0),"")</f>
        <v>0.62109999999999999</v>
      </c>
      <c r="N68" s="767">
        <f>IFERROR(VLOOKUP(_xlfn.CONCAT(E68,F68,G68),'ESG Database'!$I$15:$S$818,6,0),"")</f>
        <v>0.61070000000000002</v>
      </c>
      <c r="O68" s="767">
        <f>IFERROR(VLOOKUP(_xlfn.CONCAT(E68,F68,G68),'ESG Database'!$I$15:$S$818,7,0),"")</f>
        <v>0.60299999999999998</v>
      </c>
      <c r="P68" s="1611" t="str">
        <f t="shared" si="2"/>
        <v>-</v>
      </c>
      <c r="Q68" s="255">
        <f t="shared" si="3"/>
        <v>-1.2608482069756066E-2</v>
      </c>
      <c r="R68" s="43"/>
    </row>
    <row r="69" spans="1:20" ht="27">
      <c r="A69" s="43"/>
      <c r="B69" s="768" t="s">
        <v>615</v>
      </c>
      <c r="C69" s="768" t="s">
        <v>197</v>
      </c>
      <c r="D69" s="768"/>
      <c r="E69" s="383" t="s">
        <v>302</v>
      </c>
      <c r="F69" s="384" t="s">
        <v>21</v>
      </c>
      <c r="G69" s="384" t="s">
        <v>34</v>
      </c>
      <c r="H69" s="769" t="s">
        <v>584</v>
      </c>
      <c r="I69" s="770" t="str">
        <f>IFERROR(VLOOKUP(E69,'ESG Database'!$D$15:$M$818,3,0),"")</f>
        <v>%</v>
      </c>
      <c r="J69" s="751" t="str">
        <f>IFERROR(VLOOKUP(_xlfn.CONCAT(E69,F69,G69),'ESG Database'!$I$15:$S$818,2,0),"")</f>
        <v>-</v>
      </c>
      <c r="K69" s="751">
        <f>IFERROR(VLOOKUP(_xlfn.CONCAT(E69,F69,G69),'ESG Database'!$I$15:$S$818,3,0),"")</f>
        <v>0.34899999999999998</v>
      </c>
      <c r="L69" s="771">
        <f>IFERROR(VLOOKUP(_xlfn.CONCAT(E69,F69,G69),'ESG Database'!$I$15:$S$818,4,0),"")</f>
        <v>0.37</v>
      </c>
      <c r="M69" s="771">
        <f>IFERROR(VLOOKUP(_xlfn.CONCAT(E69,F69,G69),'ESG Database'!$I$15:$S$818,5,0),"")</f>
        <v>0.378</v>
      </c>
      <c r="N69" s="771">
        <f>IFERROR(VLOOKUP(_xlfn.CONCAT(E69,F69,G69),'ESG Database'!$I$15:$S$818,6,0),"")</f>
        <v>0.38929999999999998</v>
      </c>
      <c r="O69" s="771">
        <f>IFERROR(VLOOKUP(_xlfn.CONCAT(E69,F69,G69),'ESG Database'!$I$15:$S$818,7,0),"")</f>
        <v>0.39700000000000002</v>
      </c>
      <c r="P69" s="1612" t="str">
        <f t="shared" si="2"/>
        <v>-</v>
      </c>
      <c r="Q69" s="260">
        <f t="shared" si="3"/>
        <v>1.9779090675571709E-2</v>
      </c>
      <c r="R69" s="43"/>
      <c r="T69" t="str">
        <f>IFERROR(VLOOKUP(_xlfn.CONCAT(D69,E69,F69),'ESG Database'!$I$15:$S$818,11,0),"")</f>
        <v/>
      </c>
    </row>
    <row r="70" spans="1:20" ht="27">
      <c r="A70" s="43"/>
      <c r="B70" s="761" t="s">
        <v>616</v>
      </c>
      <c r="C70" s="761" t="s">
        <v>194</v>
      </c>
      <c r="D70" s="761"/>
      <c r="E70" s="379" t="s">
        <v>33</v>
      </c>
      <c r="F70" s="380" t="s">
        <v>21</v>
      </c>
      <c r="G70" s="380" t="s">
        <v>195</v>
      </c>
      <c r="H70" s="762" t="s">
        <v>587</v>
      </c>
      <c r="I70" s="763" t="str">
        <f>IFERROR(VLOOKUP(E70,'ESG Database'!$D$15:$M$818,3,0),"")</f>
        <v>%</v>
      </c>
      <c r="J70" s="143" t="str">
        <f>IFERROR(VLOOKUP(_xlfn.CONCAT(E70,F70,G70),'ESG Database'!$I$15:$S$818,2,0),"")</f>
        <v>-</v>
      </c>
      <c r="K70" s="143">
        <f>IFERROR(VLOOKUP(_xlfn.CONCAT(E70,F70,G70),'ESG Database'!$I$15:$S$818,3,0),"")</f>
        <v>0.64200000000000002</v>
      </c>
      <c r="L70" s="557">
        <f>IFERROR(VLOOKUP(_xlfn.CONCAT(E70,F70,G70),'ESG Database'!$I$15:$S$818,4,0),"")</f>
        <v>0.622</v>
      </c>
      <c r="M70" s="557">
        <f>IFERROR(VLOOKUP(_xlfn.CONCAT(E70,F70,G70),'ESG Database'!$I$15:$S$818,5,0),"")</f>
        <v>0.61229999999999996</v>
      </c>
      <c r="N70" s="557">
        <f>IFERROR(VLOOKUP(_xlfn.CONCAT(E70,F70,G70),'ESG Database'!$I$15:$S$818,6,0),"")</f>
        <v>0.60299999999999998</v>
      </c>
      <c r="O70" s="557">
        <f>IFERROR(VLOOKUP(_xlfn.CONCAT(E70,F70,G70),'ESG Database'!$I$15:$S$818,7,0),"")</f>
        <v>0.59499999999999997</v>
      </c>
      <c r="P70" s="1301" t="str">
        <f t="shared" si="2"/>
        <v>-</v>
      </c>
      <c r="Q70" s="264">
        <f t="shared" si="3"/>
        <v>-1.3266998341625258E-2</v>
      </c>
      <c r="R70" s="43"/>
    </row>
    <row r="71" spans="1:20" ht="27">
      <c r="A71" s="43"/>
      <c r="B71" s="772" t="s">
        <v>616</v>
      </c>
      <c r="C71" s="772" t="s">
        <v>197</v>
      </c>
      <c r="D71" s="772"/>
      <c r="E71" s="385" t="s">
        <v>33</v>
      </c>
      <c r="F71" s="386" t="s">
        <v>21</v>
      </c>
      <c r="G71" s="386" t="s">
        <v>34</v>
      </c>
      <c r="H71" s="773" t="s">
        <v>587</v>
      </c>
      <c r="I71" s="774" t="str">
        <f>IFERROR(VLOOKUP(E71,'ESG Database'!$D$15:$M$818,3,0),"")</f>
        <v>%</v>
      </c>
      <c r="J71" s="147" t="str">
        <f>IFERROR(VLOOKUP(_xlfn.CONCAT(E71,F71,G71),'ESG Database'!$I$15:$S$818,2,0),"")</f>
        <v>-</v>
      </c>
      <c r="K71" s="147">
        <f>IFERROR(VLOOKUP(_xlfn.CONCAT(E71,F71,G71),'ESG Database'!$I$15:$S$818,3,0),"")</f>
        <v>0.35799999999999998</v>
      </c>
      <c r="L71" s="671">
        <f>IFERROR(VLOOKUP(_xlfn.CONCAT(E71,F71,G71),'ESG Database'!$I$15:$S$818,4,0),"")</f>
        <v>0.378</v>
      </c>
      <c r="M71" s="671">
        <f>IFERROR(VLOOKUP(_xlfn.CONCAT(E71,F71,G71),'ESG Database'!$I$15:$S$818,5,0),"")</f>
        <v>0.38769999999999999</v>
      </c>
      <c r="N71" s="671">
        <f>IFERROR(VLOOKUP(_xlfn.CONCAT(E71,F71,G71),'ESG Database'!$I$15:$S$818,6,0),"")</f>
        <v>0.39700000000000002</v>
      </c>
      <c r="O71" s="671">
        <f>IFERROR(VLOOKUP(_xlfn.CONCAT(E71,F71,G71),'ESG Database'!$I$15:$S$818,7,0),"")</f>
        <v>0.40500000000000003</v>
      </c>
      <c r="P71" s="1343" t="str">
        <f t="shared" si="2"/>
        <v>-</v>
      </c>
      <c r="Q71" s="300">
        <f t="shared" si="3"/>
        <v>2.0151133501259411E-2</v>
      </c>
      <c r="R71" s="43"/>
    </row>
    <row r="72" spans="1:20">
      <c r="A72" s="43"/>
      <c r="B72" s="43"/>
      <c r="C72" s="43"/>
      <c r="D72" s="43"/>
      <c r="E72" s="47"/>
      <c r="F72" s="47"/>
      <c r="G72" s="47"/>
      <c r="H72" s="99"/>
      <c r="I72" s="99"/>
      <c r="J72" s="99"/>
      <c r="K72" s="99"/>
      <c r="L72" s="99"/>
      <c r="M72" s="99"/>
      <c r="N72" s="99"/>
      <c r="O72" s="99"/>
      <c r="P72" s="99"/>
      <c r="Q72" s="43"/>
      <c r="R72" s="43"/>
    </row>
    <row r="73" spans="1:20" ht="14">
      <c r="A73" s="43"/>
      <c r="B73" s="56" t="s">
        <v>617</v>
      </c>
      <c r="C73" s="43"/>
      <c r="D73" s="43"/>
      <c r="E73" s="47"/>
      <c r="F73" s="47"/>
      <c r="G73" s="47"/>
      <c r="H73" s="99"/>
      <c r="I73" s="99"/>
      <c r="J73" s="99"/>
      <c r="K73" s="99"/>
      <c r="L73" s="99"/>
      <c r="M73" s="99"/>
      <c r="N73" s="99"/>
      <c r="O73" s="99"/>
      <c r="P73" s="99"/>
      <c r="Q73" s="43"/>
      <c r="R73" s="43"/>
    </row>
    <row r="74" spans="1:20" ht="28">
      <c r="A74" s="43"/>
      <c r="B74" s="752" t="s">
        <v>525</v>
      </c>
      <c r="C74" s="752" t="s">
        <v>526</v>
      </c>
      <c r="D74" s="752" t="s">
        <v>527</v>
      </c>
      <c r="E74" s="61" t="s">
        <v>11</v>
      </c>
      <c r="F74" s="61" t="s">
        <v>12</v>
      </c>
      <c r="G74" s="61" t="s">
        <v>13</v>
      </c>
      <c r="H74" s="61" t="s">
        <v>14</v>
      </c>
      <c r="I74" s="61" t="s">
        <v>15</v>
      </c>
      <c r="J74" s="62">
        <v>2019</v>
      </c>
      <c r="K74" s="62">
        <v>2021</v>
      </c>
      <c r="L74" s="62">
        <v>2022</v>
      </c>
      <c r="M74" s="62">
        <v>2023</v>
      </c>
      <c r="N74" s="62">
        <v>2024</v>
      </c>
      <c r="O74" s="825">
        <v>2025</v>
      </c>
      <c r="P74" s="825" t="s">
        <v>16</v>
      </c>
      <c r="Q74" s="825" t="s">
        <v>1245</v>
      </c>
      <c r="R74" s="43"/>
    </row>
    <row r="75" spans="1:20">
      <c r="A75" s="43"/>
      <c r="B75" s="1886" t="s">
        <v>218</v>
      </c>
      <c r="C75" s="387" t="s">
        <v>618</v>
      </c>
      <c r="D75" s="387"/>
      <c r="E75" s="193"/>
      <c r="F75" s="305" t="s">
        <v>21</v>
      </c>
      <c r="G75" s="305"/>
      <c r="H75" s="1764" t="s">
        <v>619</v>
      </c>
      <c r="I75" s="193" t="str">
        <f>IFERROR(VLOOKUP(E75,'ESG Database'!$D$15:$M$818,3,0),"")</f>
        <v/>
      </c>
      <c r="J75" s="388" t="str">
        <f>IFERROR(VLOOKUP(_xlfn.CONCAT(E75,F75,G75),'ESG Database'!$I$15:$S$818,2,0),"")</f>
        <v/>
      </c>
      <c r="K75" s="388" t="str">
        <f>IFERROR(VLOOKUP(_xlfn.CONCAT(E75,F75,G75),'ESG Database'!$I$15:$S$818,3,0),"")</f>
        <v/>
      </c>
      <c r="L75" s="388" t="str">
        <f>IFERROR(VLOOKUP(_xlfn.CONCAT(E75,F75,G75),'ESG Database'!$I$15:$S$818,4,0),"")</f>
        <v/>
      </c>
      <c r="M75" s="388" t="str">
        <f>IFERROR(VLOOKUP(_xlfn.CONCAT(E75,F75,G75),'ESG Database'!$I$15:$S$818,5,0),"")</f>
        <v/>
      </c>
      <c r="N75" s="388" t="str">
        <f>IFERROR(VLOOKUP(_xlfn.CONCAT(E75,F75,G75),'ESG Database'!$I$15:$S$818,6,0),"")</f>
        <v/>
      </c>
      <c r="O75" s="388"/>
      <c r="P75" s="1716" t="str">
        <f t="shared" ref="P75:P89" si="4">IFERROR(N75/J75-1,"-")</f>
        <v>-</v>
      </c>
      <c r="Q75" s="1716" t="str">
        <f t="shared" ref="Q75:Q89" si="5">IFERROR(N75/M75-1,"-")</f>
        <v>-</v>
      </c>
      <c r="R75" s="43"/>
    </row>
    <row r="76" spans="1:20">
      <c r="A76" s="43"/>
      <c r="B76" s="1887"/>
      <c r="C76" s="389" t="s">
        <v>620</v>
      </c>
      <c r="D76" s="389"/>
      <c r="E76" s="198"/>
      <c r="F76" s="309" t="s">
        <v>21</v>
      </c>
      <c r="G76" s="309"/>
      <c r="H76" s="1765"/>
      <c r="I76" s="198" t="str">
        <f>IFERROR(VLOOKUP(E76,'ESG Database'!$D$15:$M$818,3,0),"")</f>
        <v/>
      </c>
      <c r="J76" s="390" t="str">
        <f>IFERROR(VLOOKUP(_xlfn.CONCAT(E76,F76,G76),'ESG Database'!$I$15:$S$818,2,0),"")</f>
        <v/>
      </c>
      <c r="K76" s="390" t="str">
        <f>IFERROR(VLOOKUP(_xlfn.CONCAT(E76,F76,G76),'ESG Database'!$I$15:$S$818,3,0),"")</f>
        <v/>
      </c>
      <c r="L76" s="390" t="str">
        <f>IFERROR(VLOOKUP(_xlfn.CONCAT(E76,F76,G76),'ESG Database'!$I$15:$S$818,4,0),"")</f>
        <v/>
      </c>
      <c r="M76" s="390" t="str">
        <f>IFERROR(VLOOKUP(_xlfn.CONCAT(E76,F76,G76),'ESG Database'!$I$15:$S$818,5,0),"")</f>
        <v/>
      </c>
      <c r="N76" s="390" t="str">
        <f>IFERROR(VLOOKUP(_xlfn.CONCAT(E76,F76,G76),'ESG Database'!$I$15:$S$818,6,0),"")</f>
        <v/>
      </c>
      <c r="O76" s="390"/>
      <c r="P76" s="1717" t="str">
        <f t="shared" si="4"/>
        <v>-</v>
      </c>
      <c r="Q76" s="1717" t="str">
        <f t="shared" si="5"/>
        <v>-</v>
      </c>
      <c r="R76" s="43"/>
    </row>
    <row r="77" spans="1:20">
      <c r="A77" s="43"/>
      <c r="B77" s="1887"/>
      <c r="C77" s="389" t="s">
        <v>621</v>
      </c>
      <c r="D77" s="389"/>
      <c r="E77" s="198"/>
      <c r="F77" s="309" t="s">
        <v>21</v>
      </c>
      <c r="G77" s="309"/>
      <c r="H77" s="1765"/>
      <c r="I77" s="198" t="str">
        <f>IFERROR(VLOOKUP(E77,'ESG Database'!$D$15:$M$818,3,0),"")</f>
        <v/>
      </c>
      <c r="J77" s="390" t="str">
        <f>IFERROR(VLOOKUP(_xlfn.CONCAT(E77,F77,G77),'ESG Database'!$I$15:$S$818,2,0),"")</f>
        <v/>
      </c>
      <c r="K77" s="390" t="str">
        <f>IFERROR(VLOOKUP(_xlfn.CONCAT(E77,F77,G77),'ESG Database'!$I$15:$S$818,3,0),"")</f>
        <v/>
      </c>
      <c r="L77" s="390" t="str">
        <f>IFERROR(VLOOKUP(_xlfn.CONCAT(E77,F77,G77),'ESG Database'!$I$15:$S$818,4,0),"")</f>
        <v/>
      </c>
      <c r="M77" s="390" t="str">
        <f>IFERROR(VLOOKUP(_xlfn.CONCAT(E77,F77,G77),'ESG Database'!$I$15:$S$818,5,0),"")</f>
        <v/>
      </c>
      <c r="N77" s="390" t="str">
        <f>IFERROR(VLOOKUP(_xlfn.CONCAT(E77,F77,G77),'ESG Database'!$I$15:$S$818,6,0),"")</f>
        <v/>
      </c>
      <c r="O77" s="390"/>
      <c r="P77" s="1717" t="str">
        <f t="shared" si="4"/>
        <v>-</v>
      </c>
      <c r="Q77" s="1717" t="str">
        <f t="shared" si="5"/>
        <v>-</v>
      </c>
      <c r="R77" s="43"/>
    </row>
    <row r="78" spans="1:20">
      <c r="A78" s="43"/>
      <c r="B78" s="1887"/>
      <c r="C78" s="389" t="s">
        <v>622</v>
      </c>
      <c r="D78" s="389"/>
      <c r="E78" s="198"/>
      <c r="F78" s="309" t="s">
        <v>21</v>
      </c>
      <c r="G78" s="309"/>
      <c r="H78" s="1765"/>
      <c r="I78" s="198" t="str">
        <f>IFERROR(VLOOKUP(E78,'ESG Database'!$D$15:$M$818,3,0),"")</f>
        <v/>
      </c>
      <c r="J78" s="390" t="str">
        <f>IFERROR(VLOOKUP(_xlfn.CONCAT(E78,F78,G78),'ESG Database'!$I$15:$S$818,2,0),"")</f>
        <v/>
      </c>
      <c r="K78" s="390" t="str">
        <f>IFERROR(VLOOKUP(_xlfn.CONCAT(E78,F78,G78),'ESG Database'!$I$15:$S$818,3,0),"")</f>
        <v/>
      </c>
      <c r="L78" s="390" t="str">
        <f>IFERROR(VLOOKUP(_xlfn.CONCAT(E78,F78,G78),'ESG Database'!$I$15:$S$818,4,0),"")</f>
        <v/>
      </c>
      <c r="M78" s="390" t="str">
        <f>IFERROR(VLOOKUP(_xlfn.CONCAT(E78,F78,G78),'ESG Database'!$I$15:$S$818,5,0),"")</f>
        <v/>
      </c>
      <c r="N78" s="390" t="str">
        <f>IFERROR(VLOOKUP(_xlfn.CONCAT(E78,F78,G78),'ESG Database'!$I$15:$S$818,6,0),"")</f>
        <v/>
      </c>
      <c r="O78" s="390"/>
      <c r="P78" s="1717" t="str">
        <f t="shared" si="4"/>
        <v>-</v>
      </c>
      <c r="Q78" s="1717" t="str">
        <f t="shared" si="5"/>
        <v>-</v>
      </c>
      <c r="R78" s="43"/>
    </row>
    <row r="79" spans="1:20">
      <c r="A79" s="43"/>
      <c r="B79" s="1887"/>
      <c r="C79" s="389" t="s">
        <v>623</v>
      </c>
      <c r="D79" s="389"/>
      <c r="E79" s="198"/>
      <c r="F79" s="309" t="s">
        <v>21</v>
      </c>
      <c r="G79" s="309"/>
      <c r="H79" s="1765"/>
      <c r="I79" s="198" t="str">
        <f>IFERROR(VLOOKUP(E79,'ESG Database'!$D$15:$M$818,3,0),"")</f>
        <v/>
      </c>
      <c r="J79" s="390" t="str">
        <f>IFERROR(VLOOKUP(_xlfn.CONCAT(E79,F79,G79),'ESG Database'!$I$15:$S$818,2,0),"")</f>
        <v/>
      </c>
      <c r="K79" s="390" t="str">
        <f>IFERROR(VLOOKUP(_xlfn.CONCAT(E79,F79,G79),'ESG Database'!$I$15:$S$818,3,0),"")</f>
        <v/>
      </c>
      <c r="L79" s="390" t="str">
        <f>IFERROR(VLOOKUP(_xlfn.CONCAT(E79,F79,G79),'ESG Database'!$I$15:$S$818,4,0),"")</f>
        <v/>
      </c>
      <c r="M79" s="390" t="str">
        <f>IFERROR(VLOOKUP(_xlfn.CONCAT(E79,F79,G79),'ESG Database'!$I$15:$S$818,5,0),"")</f>
        <v/>
      </c>
      <c r="N79" s="390" t="str">
        <f>IFERROR(VLOOKUP(_xlfn.CONCAT(E79,F79,G79),'ESG Database'!$I$15:$S$818,6,0),"")</f>
        <v/>
      </c>
      <c r="O79" s="390"/>
      <c r="P79" s="1717" t="str">
        <f t="shared" si="4"/>
        <v>-</v>
      </c>
      <c r="Q79" s="1717" t="str">
        <f t="shared" si="5"/>
        <v>-</v>
      </c>
      <c r="R79" s="43"/>
    </row>
    <row r="80" spans="1:20">
      <c r="A80" s="43"/>
      <c r="B80" s="1888" t="s">
        <v>624</v>
      </c>
      <c r="C80" s="391" t="s">
        <v>618</v>
      </c>
      <c r="D80" s="391"/>
      <c r="E80" s="207"/>
      <c r="F80" s="392" t="s">
        <v>21</v>
      </c>
      <c r="G80" s="392"/>
      <c r="H80" s="1765"/>
      <c r="I80" s="207" t="str">
        <f>IFERROR(VLOOKUP(E80,'ESG Database'!$D$15:$M$818,3,0),"")</f>
        <v/>
      </c>
      <c r="J80" s="393" t="str">
        <f>IFERROR(VLOOKUP(_xlfn.CONCAT(E80,F80,G80),'ESG Database'!$I$15:$S$818,2,0),"")</f>
        <v/>
      </c>
      <c r="K80" s="393" t="str">
        <f>IFERROR(VLOOKUP(_xlfn.CONCAT(E80,F80,G80),'ESG Database'!$I$15:$S$818,3,0),"")</f>
        <v/>
      </c>
      <c r="L80" s="393" t="str">
        <f>IFERROR(VLOOKUP(_xlfn.CONCAT(E80,F80,G80),'ESG Database'!$I$15:$S$818,4,0),"")</f>
        <v/>
      </c>
      <c r="M80" s="393" t="str">
        <f>IFERROR(VLOOKUP(_xlfn.CONCAT(E80,F80,G80),'ESG Database'!$I$15:$S$818,5,0),"")</f>
        <v/>
      </c>
      <c r="N80" s="393" t="str">
        <f>IFERROR(VLOOKUP(_xlfn.CONCAT(E80,F80,G80),'ESG Database'!$I$15:$S$818,6,0),"")</f>
        <v/>
      </c>
      <c r="O80" s="393"/>
      <c r="P80" s="1718" t="str">
        <f t="shared" si="4"/>
        <v>-</v>
      </c>
      <c r="Q80" s="1718" t="str">
        <f t="shared" si="5"/>
        <v>-</v>
      </c>
      <c r="R80" s="43"/>
    </row>
    <row r="81" spans="1:18">
      <c r="A81" s="43"/>
      <c r="B81" s="1887"/>
      <c r="C81" s="389" t="s">
        <v>620</v>
      </c>
      <c r="D81" s="389"/>
      <c r="E81" s="198"/>
      <c r="F81" s="309" t="s">
        <v>21</v>
      </c>
      <c r="G81" s="309"/>
      <c r="H81" s="1765"/>
      <c r="I81" s="198" t="str">
        <f>IFERROR(VLOOKUP(E81,'ESG Database'!$D$15:$M$818,3,0),"")</f>
        <v/>
      </c>
      <c r="J81" s="390" t="str">
        <f>IFERROR(VLOOKUP(_xlfn.CONCAT(E81,F81,G81),'ESG Database'!$I$15:$S$818,2,0),"")</f>
        <v/>
      </c>
      <c r="K81" s="390" t="str">
        <f>IFERROR(VLOOKUP(_xlfn.CONCAT(E81,F81,G81),'ESG Database'!$I$15:$S$818,3,0),"")</f>
        <v/>
      </c>
      <c r="L81" s="390" t="str">
        <f>IFERROR(VLOOKUP(_xlfn.CONCAT(E81,F81,G81),'ESG Database'!$I$15:$S$818,4,0),"")</f>
        <v/>
      </c>
      <c r="M81" s="390" t="str">
        <f>IFERROR(VLOOKUP(_xlfn.CONCAT(E81,F81,G81),'ESG Database'!$I$15:$S$818,5,0),"")</f>
        <v/>
      </c>
      <c r="N81" s="390" t="str">
        <f>IFERROR(VLOOKUP(_xlfn.CONCAT(E81,F81,G81),'ESG Database'!$I$15:$S$818,6,0),"")</f>
        <v/>
      </c>
      <c r="O81" s="390"/>
      <c r="P81" s="1717" t="str">
        <f t="shared" si="4"/>
        <v>-</v>
      </c>
      <c r="Q81" s="1717" t="str">
        <f t="shared" si="5"/>
        <v>-</v>
      </c>
      <c r="R81" s="43"/>
    </row>
    <row r="82" spans="1:18">
      <c r="A82" s="43"/>
      <c r="B82" s="1887"/>
      <c r="C82" s="389" t="s">
        <v>621</v>
      </c>
      <c r="D82" s="389"/>
      <c r="E82" s="198"/>
      <c r="F82" s="309" t="s">
        <v>21</v>
      </c>
      <c r="G82" s="309"/>
      <c r="H82" s="1765"/>
      <c r="I82" s="198" t="str">
        <f>IFERROR(VLOOKUP(E82,'ESG Database'!$D$15:$M$818,3,0),"")</f>
        <v/>
      </c>
      <c r="J82" s="390" t="str">
        <f>IFERROR(VLOOKUP(_xlfn.CONCAT(E82,F82,G82),'ESG Database'!$I$15:$S$818,2,0),"")</f>
        <v/>
      </c>
      <c r="K82" s="390" t="str">
        <f>IFERROR(VLOOKUP(_xlfn.CONCAT(E82,F82,G82),'ESG Database'!$I$15:$S$818,3,0),"")</f>
        <v/>
      </c>
      <c r="L82" s="390" t="str">
        <f>IFERROR(VLOOKUP(_xlfn.CONCAT(E82,F82,G82),'ESG Database'!$I$15:$S$818,4,0),"")</f>
        <v/>
      </c>
      <c r="M82" s="390" t="str">
        <f>IFERROR(VLOOKUP(_xlfn.CONCAT(E82,F82,G82),'ESG Database'!$I$15:$S$818,5,0),"")</f>
        <v/>
      </c>
      <c r="N82" s="390" t="str">
        <f>IFERROR(VLOOKUP(_xlfn.CONCAT(E82,F82,G82),'ESG Database'!$I$15:$S$818,6,0),"")</f>
        <v/>
      </c>
      <c r="O82" s="390"/>
      <c r="P82" s="1717" t="str">
        <f t="shared" si="4"/>
        <v>-</v>
      </c>
      <c r="Q82" s="1717" t="str">
        <f t="shared" si="5"/>
        <v>-</v>
      </c>
      <c r="R82" s="43"/>
    </row>
    <row r="83" spans="1:18">
      <c r="A83" s="43"/>
      <c r="B83" s="1887"/>
      <c r="C83" s="389" t="s">
        <v>622</v>
      </c>
      <c r="D83" s="389"/>
      <c r="E83" s="198"/>
      <c r="F83" s="309" t="s">
        <v>21</v>
      </c>
      <c r="G83" s="309"/>
      <c r="H83" s="1765"/>
      <c r="I83" s="198" t="str">
        <f>IFERROR(VLOOKUP(E83,'ESG Database'!$D$15:$M$818,3,0),"")</f>
        <v/>
      </c>
      <c r="J83" s="390" t="str">
        <f>IFERROR(VLOOKUP(_xlfn.CONCAT(E83,F83,G83),'ESG Database'!$I$15:$S$818,2,0),"")</f>
        <v/>
      </c>
      <c r="K83" s="390" t="str">
        <f>IFERROR(VLOOKUP(_xlfn.CONCAT(E83,F83,G83),'ESG Database'!$I$15:$S$818,3,0),"")</f>
        <v/>
      </c>
      <c r="L83" s="390" t="str">
        <f>IFERROR(VLOOKUP(_xlfn.CONCAT(E83,F83,G83),'ESG Database'!$I$15:$S$818,4,0),"")</f>
        <v/>
      </c>
      <c r="M83" s="390" t="str">
        <f>IFERROR(VLOOKUP(_xlfn.CONCAT(E83,F83,G83),'ESG Database'!$I$15:$S$818,5,0),"")</f>
        <v/>
      </c>
      <c r="N83" s="390" t="str">
        <f>IFERROR(VLOOKUP(_xlfn.CONCAT(E83,F83,G83),'ESG Database'!$I$15:$S$818,6,0),"")</f>
        <v/>
      </c>
      <c r="O83" s="390"/>
      <c r="P83" s="1717" t="str">
        <f t="shared" si="4"/>
        <v>-</v>
      </c>
      <c r="Q83" s="1717" t="str">
        <f t="shared" si="5"/>
        <v>-</v>
      </c>
      <c r="R83" s="43"/>
    </row>
    <row r="84" spans="1:18">
      <c r="A84" s="43"/>
      <c r="B84" s="1889"/>
      <c r="C84" s="394" t="s">
        <v>623</v>
      </c>
      <c r="D84" s="394"/>
      <c r="E84" s="202"/>
      <c r="F84" s="395" t="s">
        <v>21</v>
      </c>
      <c r="G84" s="395"/>
      <c r="H84" s="1765"/>
      <c r="I84" s="202" t="str">
        <f>IFERROR(VLOOKUP(E84,'ESG Database'!$D$15:$M$818,3,0),"")</f>
        <v/>
      </c>
      <c r="J84" s="396" t="str">
        <f>IFERROR(VLOOKUP(_xlfn.CONCAT(E84,F84,G84),'ESG Database'!$I$15:$S$818,2,0),"")</f>
        <v/>
      </c>
      <c r="K84" s="396" t="str">
        <f>IFERROR(VLOOKUP(_xlfn.CONCAT(E84,F84,G84),'ESG Database'!$I$15:$S$818,3,0),"")</f>
        <v/>
      </c>
      <c r="L84" s="396" t="str">
        <f>IFERROR(VLOOKUP(_xlfn.CONCAT(E84,F84,G84),'ESG Database'!$I$15:$S$818,4,0),"")</f>
        <v/>
      </c>
      <c r="M84" s="396" t="str">
        <f>IFERROR(VLOOKUP(_xlfn.CONCAT(E84,F84,G84),'ESG Database'!$I$15:$S$818,5,0),"")</f>
        <v/>
      </c>
      <c r="N84" s="396" t="str">
        <f>IFERROR(VLOOKUP(_xlfn.CONCAT(E84,F84,G84),'ESG Database'!$I$15:$S$818,6,0),"")</f>
        <v/>
      </c>
      <c r="O84" s="396"/>
      <c r="P84" s="1719" t="str">
        <f t="shared" si="4"/>
        <v>-</v>
      </c>
      <c r="Q84" s="1719" t="str">
        <f t="shared" si="5"/>
        <v>-</v>
      </c>
      <c r="R84" s="43"/>
    </row>
    <row r="85" spans="1:18">
      <c r="A85" s="43"/>
      <c r="B85" s="1888" t="s">
        <v>625</v>
      </c>
      <c r="C85" s="391" t="s">
        <v>618</v>
      </c>
      <c r="D85" s="391"/>
      <c r="E85" s="207"/>
      <c r="F85" s="392" t="s">
        <v>21</v>
      </c>
      <c r="G85" s="392"/>
      <c r="H85" s="1765"/>
      <c r="I85" s="207" t="str">
        <f>IFERROR(VLOOKUP(E85,'ESG Database'!$D$15:$M$818,3,0),"")</f>
        <v/>
      </c>
      <c r="J85" s="393" t="str">
        <f>IFERROR(VLOOKUP(_xlfn.CONCAT(E85,F85,G85),'ESG Database'!$I$15:$S$818,2,0),"")</f>
        <v/>
      </c>
      <c r="K85" s="393" t="str">
        <f>IFERROR(VLOOKUP(_xlfn.CONCAT(E85,F85,G85),'ESG Database'!$I$15:$S$818,3,0),"")</f>
        <v/>
      </c>
      <c r="L85" s="393" t="str">
        <f>IFERROR(VLOOKUP(_xlfn.CONCAT(E85,F85,G85),'ESG Database'!$I$15:$S$818,4,0),"")</f>
        <v/>
      </c>
      <c r="M85" s="393" t="str">
        <f>IFERROR(VLOOKUP(_xlfn.CONCAT(E85,F85,G85),'ESG Database'!$I$15:$S$818,5,0),"")</f>
        <v/>
      </c>
      <c r="N85" s="393" t="str">
        <f>IFERROR(VLOOKUP(_xlfn.CONCAT(E85,F85,G85),'ESG Database'!$I$15:$S$818,6,0),"")</f>
        <v/>
      </c>
      <c r="O85" s="393"/>
      <c r="P85" s="1718" t="str">
        <f t="shared" si="4"/>
        <v>-</v>
      </c>
      <c r="Q85" s="1718" t="str">
        <f t="shared" si="5"/>
        <v>-</v>
      </c>
      <c r="R85" s="43"/>
    </row>
    <row r="86" spans="1:18">
      <c r="A86" s="43"/>
      <c r="B86" s="1887"/>
      <c r="C86" s="389" t="s">
        <v>620</v>
      </c>
      <c r="D86" s="389"/>
      <c r="E86" s="198"/>
      <c r="F86" s="309" t="s">
        <v>21</v>
      </c>
      <c r="G86" s="309"/>
      <c r="H86" s="1765"/>
      <c r="I86" s="198" t="str">
        <f>IFERROR(VLOOKUP(E86,'ESG Database'!$D$15:$M$818,3,0),"")</f>
        <v/>
      </c>
      <c r="J86" s="390" t="str">
        <f>IFERROR(VLOOKUP(_xlfn.CONCAT(E86,F86,G86),'ESG Database'!$I$15:$S$818,2,0),"")</f>
        <v/>
      </c>
      <c r="K86" s="390" t="str">
        <f>IFERROR(VLOOKUP(_xlfn.CONCAT(E86,F86,G86),'ESG Database'!$I$15:$S$818,3,0),"")</f>
        <v/>
      </c>
      <c r="L86" s="390" t="str">
        <f>IFERROR(VLOOKUP(_xlfn.CONCAT(E86,F86,G86),'ESG Database'!$I$15:$S$818,4,0),"")</f>
        <v/>
      </c>
      <c r="M86" s="390" t="str">
        <f>IFERROR(VLOOKUP(_xlfn.CONCAT(E86,F86,G86),'ESG Database'!$I$15:$S$818,5,0),"")</f>
        <v/>
      </c>
      <c r="N86" s="390" t="str">
        <f>IFERROR(VLOOKUP(_xlfn.CONCAT(E86,F86,G86),'ESG Database'!$I$15:$S$818,6,0),"")</f>
        <v/>
      </c>
      <c r="O86" s="390"/>
      <c r="P86" s="1717" t="str">
        <f t="shared" si="4"/>
        <v>-</v>
      </c>
      <c r="Q86" s="1717" t="str">
        <f t="shared" si="5"/>
        <v>-</v>
      </c>
      <c r="R86" s="43"/>
    </row>
    <row r="87" spans="1:18">
      <c r="A87" s="43"/>
      <c r="B87" s="1887"/>
      <c r="C87" s="389" t="s">
        <v>621</v>
      </c>
      <c r="D87" s="389"/>
      <c r="E87" s="198"/>
      <c r="F87" s="309" t="s">
        <v>21</v>
      </c>
      <c r="G87" s="309"/>
      <c r="H87" s="1765"/>
      <c r="I87" s="198" t="str">
        <f>IFERROR(VLOOKUP(E87,'ESG Database'!$D$15:$M$818,3,0),"")</f>
        <v/>
      </c>
      <c r="J87" s="390" t="str">
        <f>IFERROR(VLOOKUP(_xlfn.CONCAT(E87,F87,G87),'ESG Database'!$I$15:$S$818,2,0),"")</f>
        <v/>
      </c>
      <c r="K87" s="390" t="str">
        <f>IFERROR(VLOOKUP(_xlfn.CONCAT(E87,F87,G87),'ESG Database'!$I$15:$S$818,3,0),"")</f>
        <v/>
      </c>
      <c r="L87" s="390" t="str">
        <f>IFERROR(VLOOKUP(_xlfn.CONCAT(E87,F87,G87),'ESG Database'!$I$15:$S$818,4,0),"")</f>
        <v/>
      </c>
      <c r="M87" s="390" t="str">
        <f>IFERROR(VLOOKUP(_xlfn.CONCAT(E87,F87,G87),'ESG Database'!$I$15:$S$818,5,0),"")</f>
        <v/>
      </c>
      <c r="N87" s="390" t="str">
        <f>IFERROR(VLOOKUP(_xlfn.CONCAT(E87,F87,G87),'ESG Database'!$I$15:$S$818,6,0),"")</f>
        <v/>
      </c>
      <c r="O87" s="390"/>
      <c r="P87" s="1717" t="str">
        <f t="shared" si="4"/>
        <v>-</v>
      </c>
      <c r="Q87" s="1717" t="str">
        <f t="shared" si="5"/>
        <v>-</v>
      </c>
      <c r="R87" s="43"/>
    </row>
    <row r="88" spans="1:18">
      <c r="A88" s="43"/>
      <c r="B88" s="1887"/>
      <c r="C88" s="389" t="s">
        <v>622</v>
      </c>
      <c r="D88" s="389"/>
      <c r="E88" s="198"/>
      <c r="F88" s="309" t="s">
        <v>21</v>
      </c>
      <c r="G88" s="309"/>
      <c r="H88" s="1765"/>
      <c r="I88" s="198" t="str">
        <f>IFERROR(VLOOKUP(E88,'ESG Database'!$D$15:$M$818,3,0),"")</f>
        <v/>
      </c>
      <c r="J88" s="390" t="str">
        <f>IFERROR(VLOOKUP(_xlfn.CONCAT(E88,F88,G88),'ESG Database'!$I$15:$S$818,2,0),"")</f>
        <v/>
      </c>
      <c r="K88" s="390" t="str">
        <f>IFERROR(VLOOKUP(_xlfn.CONCAT(E88,F88,G88),'ESG Database'!$I$15:$S$818,3,0),"")</f>
        <v/>
      </c>
      <c r="L88" s="390" t="str">
        <f>IFERROR(VLOOKUP(_xlfn.CONCAT(E88,F88,G88),'ESG Database'!$I$15:$S$818,4,0),"")</f>
        <v/>
      </c>
      <c r="M88" s="390" t="str">
        <f>IFERROR(VLOOKUP(_xlfn.CONCAT(E88,F88,G88),'ESG Database'!$I$15:$S$818,5,0),"")</f>
        <v/>
      </c>
      <c r="N88" s="390" t="str">
        <f>IFERROR(VLOOKUP(_xlfn.CONCAT(E88,F88,G88),'ESG Database'!$I$15:$S$818,6,0),"")</f>
        <v/>
      </c>
      <c r="O88" s="390"/>
      <c r="P88" s="1717" t="str">
        <f t="shared" si="4"/>
        <v>-</v>
      </c>
      <c r="Q88" s="1717" t="str">
        <f t="shared" si="5"/>
        <v>-</v>
      </c>
      <c r="R88" s="43"/>
    </row>
    <row r="89" spans="1:18">
      <c r="A89" s="43"/>
      <c r="B89" s="1890"/>
      <c r="C89" s="397" t="s">
        <v>623</v>
      </c>
      <c r="D89" s="397"/>
      <c r="E89" s="211"/>
      <c r="F89" s="310" t="s">
        <v>21</v>
      </c>
      <c r="G89" s="310"/>
      <c r="H89" s="1766"/>
      <c r="I89" s="211" t="str">
        <f>IFERROR(VLOOKUP(E89,'ESG Database'!$D$15:$M$818,3,0),"")</f>
        <v/>
      </c>
      <c r="J89" s="398" t="str">
        <f>IFERROR(VLOOKUP(_xlfn.CONCAT(E89,F89,G89),'ESG Database'!$I$15:$S$818,2,0),"")</f>
        <v/>
      </c>
      <c r="K89" s="398" t="str">
        <f>IFERROR(VLOOKUP(_xlfn.CONCAT(E89,F89,G89),'ESG Database'!$I$15:$S$818,3,0),"")</f>
        <v/>
      </c>
      <c r="L89" s="398" t="str">
        <f>IFERROR(VLOOKUP(_xlfn.CONCAT(E89,F89,G89),'ESG Database'!$I$15:$S$818,4,0),"")</f>
        <v/>
      </c>
      <c r="M89" s="398" t="str">
        <f>IFERROR(VLOOKUP(_xlfn.CONCAT(E89,F89,G89),'ESG Database'!$I$15:$S$818,5,0),"")</f>
        <v/>
      </c>
      <c r="N89" s="398" t="str">
        <f>IFERROR(VLOOKUP(_xlfn.CONCAT(E89,F89,G89),'ESG Database'!$I$15:$S$818,6,0),"")</f>
        <v/>
      </c>
      <c r="O89" s="398"/>
      <c r="P89" s="1720" t="str">
        <f t="shared" si="4"/>
        <v>-</v>
      </c>
      <c r="Q89" s="1720" t="str">
        <f t="shared" si="5"/>
        <v>-</v>
      </c>
      <c r="R89" s="43"/>
    </row>
    <row r="90" spans="1:18">
      <c r="A90" s="43"/>
      <c r="B90" s="43"/>
      <c r="C90" s="43"/>
      <c r="D90" s="43"/>
      <c r="E90" s="47"/>
      <c r="F90" s="47"/>
      <c r="G90" s="47"/>
      <c r="H90" s="99"/>
      <c r="I90" s="99"/>
      <c r="J90" s="99"/>
      <c r="K90" s="99"/>
      <c r="L90" s="99"/>
      <c r="M90" s="99"/>
      <c r="N90" s="99"/>
      <c r="O90" s="99"/>
      <c r="P90" s="99"/>
      <c r="Q90" s="43"/>
      <c r="R90" s="43"/>
    </row>
    <row r="91" spans="1:18">
      <c r="A91" s="43"/>
      <c r="B91" s="43"/>
      <c r="C91" s="43"/>
      <c r="D91" s="43"/>
      <c r="E91" s="47"/>
      <c r="F91" s="47"/>
      <c r="G91" s="47"/>
      <c r="H91" s="99"/>
      <c r="I91" s="99"/>
      <c r="J91" s="99"/>
      <c r="K91" s="99"/>
      <c r="L91" s="99"/>
      <c r="M91" s="99"/>
      <c r="N91" s="99"/>
      <c r="O91" s="99"/>
      <c r="P91" s="99"/>
      <c r="Q91" s="43"/>
      <c r="R91" s="43"/>
    </row>
  </sheetData>
  <sheetProtection algorithmName="SHA-512" hashValue="OmeiGtswY/nyKlox5Y1J0rGg9dWpwFA8vUao2JQzdWBsdA2friL5jTzxKQZGhhXESqMhOKgHEswTmPhKrePbHg==" saltValue="MeVA63luRNoBSoG1CevHRQ==" spinCount="100000" sheet="1" objects="1" scenarios="1" sort="0" autoFilter="0"/>
  <mergeCells count="21">
    <mergeCell ref="B75:B79"/>
    <mergeCell ref="B80:B84"/>
    <mergeCell ref="B85:B89"/>
    <mergeCell ref="B48:J50"/>
    <mergeCell ref="B60:Q62"/>
    <mergeCell ref="D54:D55"/>
    <mergeCell ref="D56:D57"/>
    <mergeCell ref="D58:D59"/>
    <mergeCell ref="H75:H89"/>
    <mergeCell ref="D38:D42"/>
    <mergeCell ref="B16:B22"/>
    <mergeCell ref="D19:D21"/>
    <mergeCell ref="B44:B47"/>
    <mergeCell ref="B34:B42"/>
    <mergeCell ref="D16:D18"/>
    <mergeCell ref="D26:D28"/>
    <mergeCell ref="D30:D32"/>
    <mergeCell ref="D34:D35"/>
    <mergeCell ref="B23:B29"/>
    <mergeCell ref="B30:B33"/>
    <mergeCell ref="D44:D46"/>
  </mergeCells>
  <pageMargins left="0.25" right="0.25" top="0.75" bottom="0.75" header="0.3" footer="0.3"/>
  <pageSetup paperSize="9" scale="52" fitToHeight="3" orientation="landscape" r:id="rId1"/>
  <rowBreaks count="2" manualBreakCount="2">
    <brk id="29" max="17" man="1"/>
    <brk id="49" max="17" man="1"/>
  </rowBreaks>
  <ignoredErrors>
    <ignoredError sqref="P15 P53 P65 P74"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6163-782C-48D9-B789-C875B0771D8C}">
  <dimension ref="A1:AA95"/>
  <sheetViews>
    <sheetView showGridLines="0" showRowColHeaders="0" zoomScaleNormal="100" zoomScaleSheetLayoutView="9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2" width="34.83203125" customWidth="1"/>
    <col min="3" max="3" width="49.5" customWidth="1"/>
    <col min="4" max="4" width="96.1640625" style="7" customWidth="1"/>
    <col min="5" max="5" width="34.83203125" style="6" customWidth="1"/>
    <col min="6" max="6" width="11.83203125" style="6" customWidth="1"/>
    <col min="7" max="7" width="6.1640625" style="6" customWidth="1"/>
    <col min="8" max="11" width="15.83203125" style="6" hidden="1" customWidth="1"/>
    <col min="12" max="15" width="9" hidden="1" customWidth="1"/>
    <col min="16" max="16" width="12.33203125" hidden="1" customWidth="1"/>
    <col min="17" max="25" width="9" hidden="1" customWidth="1"/>
    <col min="26" max="27" width="0" hidden="1" customWidth="1"/>
  </cols>
  <sheetData>
    <row r="1" spans="1:27">
      <c r="A1" s="37"/>
      <c r="B1" s="37"/>
      <c r="C1" s="37"/>
      <c r="D1" s="41"/>
      <c r="E1" s="98"/>
      <c r="F1" s="98"/>
      <c r="G1" s="98"/>
      <c r="H1" s="5"/>
      <c r="I1" s="5"/>
      <c r="J1" s="5"/>
      <c r="K1" s="5"/>
      <c r="L1" s="1"/>
      <c r="M1" s="1"/>
      <c r="N1" s="1"/>
      <c r="O1" s="1"/>
      <c r="P1" s="1"/>
      <c r="Q1" s="1"/>
      <c r="R1" s="1"/>
      <c r="S1" s="1"/>
      <c r="T1" s="1"/>
      <c r="U1" s="1"/>
      <c r="V1" s="1"/>
      <c r="W1" s="1"/>
      <c r="X1" s="1"/>
      <c r="Y1" s="1"/>
      <c r="Z1" s="1"/>
      <c r="AA1" s="1"/>
    </row>
    <row r="2" spans="1:27">
      <c r="A2" s="37"/>
      <c r="B2" s="37"/>
      <c r="C2" s="37"/>
      <c r="D2" s="41"/>
      <c r="E2" s="98"/>
      <c r="F2" s="98"/>
      <c r="G2" s="98"/>
      <c r="H2" s="5"/>
      <c r="I2" s="5"/>
      <c r="J2" s="5"/>
      <c r="K2" s="5"/>
      <c r="L2" s="1"/>
      <c r="M2" s="1"/>
      <c r="N2" s="1"/>
      <c r="O2" s="1"/>
      <c r="P2" s="1"/>
      <c r="Q2" s="1"/>
      <c r="R2" s="1"/>
      <c r="S2" s="1"/>
      <c r="T2" s="1"/>
      <c r="U2" s="1"/>
      <c r="V2" s="1"/>
      <c r="W2" s="1"/>
      <c r="X2" s="1"/>
      <c r="Y2" s="1"/>
      <c r="Z2" s="1"/>
      <c r="AA2" s="1"/>
    </row>
    <row r="3" spans="1:27">
      <c r="A3" s="37"/>
      <c r="B3" s="37"/>
      <c r="C3" s="37"/>
      <c r="D3" s="41"/>
      <c r="E3" s="98"/>
      <c r="F3" s="98"/>
      <c r="G3" s="98"/>
      <c r="H3" s="5"/>
      <c r="I3" s="5"/>
      <c r="J3" s="5"/>
      <c r="K3" s="5"/>
      <c r="L3" s="1"/>
      <c r="M3" s="1"/>
      <c r="N3" s="1"/>
      <c r="O3" s="1"/>
      <c r="P3" s="1"/>
      <c r="Q3" s="1"/>
      <c r="R3" s="1"/>
      <c r="S3" s="1"/>
      <c r="T3" s="1"/>
      <c r="U3" s="1"/>
      <c r="V3" s="1"/>
      <c r="W3" s="1"/>
      <c r="X3" s="1"/>
      <c r="Y3" s="1"/>
      <c r="Z3" s="1"/>
      <c r="AA3" s="1"/>
    </row>
    <row r="4" spans="1:27">
      <c r="A4" s="37"/>
      <c r="B4" s="37"/>
      <c r="C4" s="37"/>
      <c r="D4" s="41"/>
      <c r="E4" s="98"/>
      <c r="F4" s="98"/>
      <c r="G4" s="98"/>
      <c r="H4" s="5"/>
      <c r="I4" s="5"/>
      <c r="J4" s="5"/>
      <c r="K4" s="5"/>
      <c r="L4" s="1"/>
      <c r="M4" s="1"/>
      <c r="N4" s="1"/>
      <c r="O4" s="1"/>
      <c r="P4" s="1"/>
      <c r="Q4" s="1"/>
      <c r="R4" s="1"/>
      <c r="S4" s="1"/>
      <c r="T4" s="1"/>
      <c r="U4" s="1"/>
      <c r="V4" s="1"/>
      <c r="W4" s="1"/>
      <c r="X4" s="1"/>
      <c r="Y4" s="1"/>
      <c r="Z4" s="1"/>
      <c r="AA4" s="1"/>
    </row>
    <row r="5" spans="1:27">
      <c r="A5" s="37"/>
      <c r="B5" s="37"/>
      <c r="C5" s="37"/>
      <c r="D5" s="41"/>
      <c r="E5" s="98"/>
      <c r="F5" s="98"/>
      <c r="G5" s="98"/>
      <c r="H5" s="5"/>
      <c r="I5" s="5"/>
      <c r="J5" s="5"/>
      <c r="K5" s="5"/>
      <c r="L5" s="1"/>
      <c r="M5" s="1"/>
      <c r="N5" s="1"/>
      <c r="O5" s="1"/>
      <c r="P5" s="1"/>
      <c r="Q5" s="1"/>
      <c r="R5" s="1"/>
      <c r="S5" s="1"/>
      <c r="T5" s="1"/>
      <c r="U5" s="1"/>
      <c r="V5" s="1"/>
      <c r="W5" s="1"/>
      <c r="X5" s="1"/>
      <c r="Y5" s="1"/>
      <c r="Z5" s="1"/>
      <c r="AA5" s="1"/>
    </row>
    <row r="6" spans="1:27">
      <c r="A6" s="37"/>
      <c r="B6" s="37"/>
      <c r="C6" s="37"/>
      <c r="D6" s="41"/>
      <c r="E6" s="98"/>
      <c r="F6" s="98"/>
      <c r="G6" s="98"/>
      <c r="H6" s="5"/>
      <c r="I6" s="5"/>
      <c r="J6" s="5"/>
      <c r="K6" s="5"/>
      <c r="L6" s="1"/>
      <c r="M6" s="1"/>
      <c r="N6" s="1"/>
      <c r="O6" s="1"/>
      <c r="P6" s="1"/>
      <c r="Q6" s="1"/>
      <c r="R6" s="1"/>
      <c r="S6" s="1"/>
      <c r="T6" s="1"/>
      <c r="U6" s="1"/>
      <c r="V6" s="1"/>
      <c r="W6" s="1"/>
      <c r="X6" s="1"/>
      <c r="Y6" s="1"/>
      <c r="Z6" s="1"/>
      <c r="AA6" s="1"/>
    </row>
    <row r="7" spans="1:27">
      <c r="A7" s="37"/>
      <c r="B7" s="37"/>
      <c r="C7" s="37"/>
      <c r="D7" s="41"/>
      <c r="E7" s="98"/>
      <c r="F7" s="98"/>
      <c r="G7" s="98"/>
      <c r="H7" s="5"/>
      <c r="I7" s="5"/>
      <c r="J7" s="5"/>
      <c r="K7" s="5"/>
      <c r="L7" s="1"/>
      <c r="M7" s="1"/>
      <c r="N7" s="1"/>
      <c r="O7" s="1"/>
      <c r="P7" s="1"/>
      <c r="Q7" s="1"/>
      <c r="R7" s="1"/>
      <c r="S7" s="1"/>
      <c r="T7" s="1"/>
      <c r="U7" s="1"/>
      <c r="V7" s="1"/>
      <c r="W7" s="1"/>
      <c r="X7" s="1"/>
      <c r="Y7" s="1"/>
      <c r="Z7" s="1"/>
      <c r="AA7" s="1"/>
    </row>
    <row r="8" spans="1:27">
      <c r="A8" s="37"/>
      <c r="B8" s="37"/>
      <c r="C8" s="37"/>
      <c r="D8" s="41"/>
      <c r="E8" s="98"/>
      <c r="F8" s="98"/>
      <c r="G8" s="98"/>
      <c r="H8" s="5"/>
      <c r="I8" s="5"/>
      <c r="J8" s="5"/>
      <c r="K8" s="5"/>
      <c r="L8" s="1"/>
      <c r="M8" s="1"/>
      <c r="N8" s="1"/>
      <c r="O8" s="1"/>
      <c r="P8" s="1"/>
      <c r="Q8" s="1"/>
      <c r="R8" s="1"/>
      <c r="S8" s="1"/>
      <c r="T8" s="1"/>
      <c r="U8" s="1"/>
      <c r="V8" s="1"/>
      <c r="W8" s="1"/>
      <c r="X8" s="1"/>
      <c r="Y8" s="1"/>
      <c r="Z8" s="1"/>
      <c r="AA8" s="1"/>
    </row>
    <row r="9" spans="1:27">
      <c r="A9" s="43"/>
      <c r="B9" s="43"/>
      <c r="C9" s="43"/>
      <c r="D9" s="47"/>
      <c r="E9" s="99"/>
      <c r="F9" s="99"/>
      <c r="G9" s="99"/>
    </row>
    <row r="10" spans="1:27">
      <c r="A10" s="43"/>
      <c r="B10" s="43"/>
      <c r="C10" s="43"/>
      <c r="D10" s="47"/>
      <c r="E10" s="99"/>
      <c r="F10" s="99"/>
      <c r="G10" s="99"/>
    </row>
    <row r="11" spans="1:27" ht="31">
      <c r="A11" s="43"/>
      <c r="B11" s="49" t="s">
        <v>825</v>
      </c>
      <c r="C11" s="43"/>
      <c r="D11" s="47"/>
      <c r="E11" s="99"/>
      <c r="F11" s="99"/>
      <c r="G11" s="99"/>
    </row>
    <row r="12" spans="1:27">
      <c r="A12" s="43"/>
      <c r="B12" s="43"/>
      <c r="C12" s="43"/>
      <c r="D12" s="47"/>
      <c r="E12" s="99"/>
      <c r="F12" s="99"/>
      <c r="G12" s="99"/>
    </row>
    <row r="13" spans="1:27" ht="15" customHeight="1">
      <c r="A13" s="43"/>
      <c r="B13" s="1784" t="s">
        <v>826</v>
      </c>
      <c r="C13" s="1784"/>
      <c r="D13" s="1784"/>
      <c r="E13" s="1784"/>
      <c r="F13" s="1784"/>
      <c r="G13" s="109"/>
      <c r="H13" s="796"/>
      <c r="I13" s="796"/>
      <c r="J13" s="796"/>
      <c r="K13" s="796"/>
      <c r="L13" s="796"/>
      <c r="M13" s="796"/>
    </row>
    <row r="14" spans="1:27">
      <c r="A14" s="43"/>
      <c r="B14" s="1784"/>
      <c r="C14" s="1784"/>
      <c r="D14" s="1784"/>
      <c r="E14" s="1784"/>
      <c r="F14" s="1784"/>
      <c r="G14" s="109"/>
      <c r="H14" s="796"/>
      <c r="I14" s="796"/>
      <c r="J14" s="796"/>
      <c r="K14" s="796"/>
      <c r="L14" s="796"/>
      <c r="M14" s="796"/>
    </row>
    <row r="15" spans="1:27" ht="16.5" customHeight="1">
      <c r="A15" s="43"/>
      <c r="B15" s="1784"/>
      <c r="C15" s="1784"/>
      <c r="D15" s="1784"/>
      <c r="E15" s="1784"/>
      <c r="F15" s="1784"/>
      <c r="G15" s="109"/>
      <c r="H15" s="796"/>
      <c r="I15" s="796"/>
      <c r="J15" s="796"/>
      <c r="K15" s="796"/>
      <c r="L15" s="796"/>
      <c r="M15" s="796"/>
    </row>
    <row r="16" spans="1:27">
      <c r="A16" s="43"/>
      <c r="B16" s="1784"/>
      <c r="C16" s="1784"/>
      <c r="D16" s="1784"/>
      <c r="E16" s="1784"/>
      <c r="F16" s="1784"/>
      <c r="G16" s="109"/>
      <c r="H16" s="796"/>
      <c r="I16" s="796"/>
      <c r="J16" s="796"/>
      <c r="K16" s="796"/>
      <c r="L16" s="796"/>
      <c r="M16" s="796"/>
    </row>
    <row r="17" spans="1:13">
      <c r="A17" s="43"/>
      <c r="B17" s="1784"/>
      <c r="C17" s="1784"/>
      <c r="D17" s="1784"/>
      <c r="E17" s="1784"/>
      <c r="F17" s="1784"/>
      <c r="G17" s="109"/>
      <c r="H17" s="796"/>
      <c r="I17" s="796"/>
      <c r="J17" s="796"/>
      <c r="K17" s="796"/>
      <c r="L17" s="796"/>
      <c r="M17" s="796"/>
    </row>
    <row r="18" spans="1:13">
      <c r="A18" s="43"/>
      <c r="B18" s="109"/>
      <c r="C18" s="109"/>
      <c r="D18" s="109"/>
      <c r="E18" s="109"/>
      <c r="F18" s="109"/>
      <c r="G18" s="109"/>
      <c r="H18" s="796"/>
      <c r="I18" s="796"/>
      <c r="J18" s="796"/>
      <c r="K18" s="796"/>
      <c r="L18" s="796"/>
      <c r="M18" s="796"/>
    </row>
    <row r="19" spans="1:13">
      <c r="A19" s="43"/>
      <c r="B19" s="109"/>
      <c r="C19" s="109"/>
      <c r="D19" s="109"/>
      <c r="E19" s="109"/>
      <c r="F19" s="109"/>
      <c r="G19" s="109"/>
      <c r="H19" s="796"/>
      <c r="I19" s="796"/>
      <c r="J19" s="796"/>
      <c r="K19" s="796"/>
      <c r="L19" s="796"/>
      <c r="M19" s="796"/>
    </row>
    <row r="20" spans="1:13">
      <c r="A20" s="43"/>
      <c r="B20" s="109"/>
      <c r="C20" s="109"/>
      <c r="D20" s="109"/>
      <c r="E20" s="109"/>
      <c r="F20" s="109"/>
      <c r="G20" s="109"/>
      <c r="H20" s="796"/>
      <c r="I20" s="796"/>
      <c r="J20" s="796"/>
      <c r="K20" s="796"/>
      <c r="L20" s="796"/>
      <c r="M20" s="796"/>
    </row>
    <row r="21" spans="1:13">
      <c r="A21" s="43"/>
      <c r="B21" s="109"/>
      <c r="C21" s="109"/>
      <c r="D21" s="109"/>
      <c r="E21" s="109"/>
      <c r="F21" s="109"/>
      <c r="G21" s="109"/>
      <c r="H21" s="796"/>
      <c r="I21" s="796"/>
      <c r="J21" s="796"/>
      <c r="K21" s="796"/>
      <c r="L21" s="796"/>
      <c r="M21" s="796"/>
    </row>
    <row r="22" spans="1:13">
      <c r="A22" s="43"/>
      <c r="B22" s="109"/>
      <c r="C22" s="109"/>
      <c r="D22" s="109"/>
      <c r="E22" s="109"/>
      <c r="F22" s="109"/>
      <c r="G22" s="109"/>
      <c r="H22" s="796"/>
      <c r="I22" s="796"/>
      <c r="J22" s="796"/>
      <c r="K22" s="796"/>
      <c r="L22" s="796"/>
      <c r="M22" s="796"/>
    </row>
    <row r="23" spans="1:13">
      <c r="A23" s="43"/>
      <c r="B23" s="109"/>
      <c r="C23" s="109"/>
      <c r="D23" s="109"/>
      <c r="E23" s="109"/>
      <c r="F23" s="109"/>
      <c r="G23" s="109"/>
      <c r="H23" s="796"/>
      <c r="I23" s="796"/>
      <c r="J23" s="796"/>
      <c r="K23" s="796"/>
      <c r="L23" s="796"/>
      <c r="M23" s="796"/>
    </row>
    <row r="24" spans="1:13">
      <c r="A24" s="43"/>
      <c r="B24" s="109"/>
      <c r="C24" s="109"/>
      <c r="D24" s="109"/>
      <c r="E24" s="109"/>
      <c r="F24" s="109"/>
      <c r="G24" s="109"/>
      <c r="H24" s="796"/>
      <c r="I24" s="796"/>
      <c r="J24" s="796"/>
      <c r="K24" s="796"/>
      <c r="L24" s="796"/>
      <c r="M24" s="796"/>
    </row>
    <row r="25" spans="1:13">
      <c r="A25" s="43"/>
      <c r="B25" s="109"/>
      <c r="C25" s="109"/>
      <c r="D25" s="109"/>
      <c r="E25" s="109"/>
      <c r="F25" s="109"/>
      <c r="G25" s="109"/>
      <c r="H25" s="796"/>
      <c r="I25" s="796"/>
      <c r="J25" s="796"/>
      <c r="K25" s="796"/>
      <c r="L25" s="796"/>
      <c r="M25" s="796"/>
    </row>
    <row r="26" spans="1:13">
      <c r="A26" s="43"/>
      <c r="B26" s="109"/>
      <c r="C26" s="109"/>
      <c r="D26" s="109"/>
      <c r="E26" s="109"/>
      <c r="F26" s="109"/>
      <c r="G26" s="109"/>
      <c r="H26" s="796"/>
      <c r="I26" s="796"/>
      <c r="J26" s="796"/>
      <c r="K26" s="796"/>
      <c r="L26" s="796"/>
      <c r="M26" s="796"/>
    </row>
    <row r="27" spans="1:13">
      <c r="A27" s="43"/>
      <c r="B27" s="109"/>
      <c r="C27" s="109"/>
      <c r="D27" s="109"/>
      <c r="E27" s="109"/>
      <c r="F27" s="109"/>
      <c r="G27" s="109"/>
      <c r="H27" s="796"/>
      <c r="I27" s="796"/>
      <c r="J27" s="796"/>
      <c r="K27" s="796"/>
      <c r="L27" s="796"/>
      <c r="M27" s="796"/>
    </row>
    <row r="28" spans="1:13">
      <c r="A28" s="43"/>
      <c r="B28" s="109"/>
      <c r="C28" s="109"/>
      <c r="D28" s="109"/>
      <c r="E28" s="109"/>
      <c r="F28" s="109"/>
      <c r="G28" s="109"/>
      <c r="H28" s="796"/>
      <c r="I28" s="796"/>
      <c r="J28" s="796"/>
      <c r="K28" s="796"/>
      <c r="L28" s="796"/>
      <c r="M28" s="796"/>
    </row>
    <row r="29" spans="1:13">
      <c r="A29" s="43"/>
      <c r="B29" s="109"/>
      <c r="C29" s="109"/>
      <c r="D29" s="109"/>
      <c r="E29" s="109"/>
      <c r="F29" s="109"/>
      <c r="G29" s="109"/>
      <c r="H29" s="796"/>
      <c r="I29" s="796"/>
      <c r="J29" s="796"/>
      <c r="K29" s="796"/>
      <c r="L29" s="796"/>
      <c r="M29" s="796"/>
    </row>
    <row r="30" spans="1:13">
      <c r="A30" s="43"/>
      <c r="B30" s="109"/>
      <c r="C30" s="109"/>
      <c r="D30" s="109"/>
      <c r="E30" s="109"/>
      <c r="F30" s="109"/>
      <c r="G30" s="109"/>
      <c r="H30" s="796"/>
      <c r="I30" s="796"/>
      <c r="J30" s="796"/>
      <c r="K30" s="796"/>
      <c r="L30" s="796"/>
      <c r="M30" s="796"/>
    </row>
    <row r="31" spans="1:13">
      <c r="A31" s="43"/>
      <c r="B31" s="109"/>
      <c r="C31" s="109"/>
      <c r="D31" s="109"/>
      <c r="E31" s="109"/>
      <c r="F31" s="109"/>
      <c r="G31" s="109"/>
      <c r="H31" s="796"/>
      <c r="I31" s="796"/>
      <c r="J31" s="796"/>
      <c r="K31" s="796"/>
      <c r="L31" s="796"/>
      <c r="M31" s="796"/>
    </row>
    <row r="32" spans="1:13">
      <c r="A32" s="43"/>
      <c r="B32" s="109"/>
      <c r="C32" s="109"/>
      <c r="D32" s="109"/>
      <c r="E32" s="109"/>
      <c r="F32" s="109"/>
      <c r="G32" s="109"/>
      <c r="H32" s="796"/>
      <c r="I32" s="796"/>
      <c r="J32" s="796"/>
      <c r="K32" s="796"/>
      <c r="L32" s="796"/>
      <c r="M32" s="796"/>
    </row>
    <row r="33" spans="1:13">
      <c r="A33" s="43"/>
      <c r="B33" s="109"/>
      <c r="C33" s="109"/>
      <c r="D33" s="109"/>
      <c r="E33" s="109"/>
      <c r="F33" s="109"/>
      <c r="G33" s="109"/>
      <c r="H33" s="796"/>
      <c r="I33" s="796"/>
      <c r="J33" s="796"/>
      <c r="K33" s="796"/>
      <c r="L33" s="796"/>
      <c r="M33" s="796"/>
    </row>
    <row r="34" spans="1:13">
      <c r="A34" s="43"/>
      <c r="B34" s="109"/>
      <c r="C34" s="109"/>
      <c r="D34" s="109"/>
      <c r="E34" s="109"/>
      <c r="F34" s="109"/>
      <c r="G34" s="109"/>
      <c r="H34" s="796"/>
      <c r="I34" s="796"/>
      <c r="J34" s="796"/>
      <c r="K34" s="796"/>
      <c r="L34" s="796"/>
      <c r="M34" s="796"/>
    </row>
    <row r="35" spans="1:13">
      <c r="A35" s="43"/>
      <c r="B35" s="109"/>
      <c r="C35" s="109"/>
      <c r="D35" s="109"/>
      <c r="E35" s="109"/>
      <c r="F35" s="109"/>
      <c r="G35" s="109"/>
      <c r="H35" s="796"/>
      <c r="I35" s="796"/>
      <c r="J35" s="796"/>
      <c r="K35" s="796"/>
      <c r="L35" s="796"/>
      <c r="M35" s="796"/>
    </row>
    <row r="36" spans="1:13">
      <c r="A36" s="43"/>
      <c r="B36" s="109"/>
      <c r="C36" s="109"/>
      <c r="D36" s="109"/>
      <c r="E36" s="109"/>
      <c r="F36" s="109"/>
      <c r="G36" s="109"/>
      <c r="H36" s="796"/>
      <c r="I36" s="796"/>
      <c r="J36" s="796"/>
      <c r="K36" s="796"/>
      <c r="L36" s="796"/>
      <c r="M36" s="796"/>
    </row>
    <row r="37" spans="1:13">
      <c r="A37" s="43"/>
      <c r="B37" s="109"/>
      <c r="C37" s="109"/>
      <c r="D37" s="109"/>
      <c r="E37" s="109"/>
      <c r="F37" s="109"/>
      <c r="G37" s="109"/>
      <c r="H37" s="796"/>
      <c r="I37" s="796"/>
      <c r="J37" s="796"/>
      <c r="K37" s="796"/>
      <c r="L37" s="796"/>
      <c r="M37" s="796"/>
    </row>
    <row r="38" spans="1:13">
      <c r="A38" s="43"/>
      <c r="B38" s="109"/>
      <c r="C38" s="109"/>
      <c r="D38" s="109"/>
      <c r="E38" s="109"/>
      <c r="F38" s="109"/>
      <c r="G38" s="109"/>
      <c r="H38" s="796"/>
      <c r="I38" s="796"/>
      <c r="J38" s="796"/>
      <c r="K38" s="796"/>
      <c r="L38" s="796"/>
      <c r="M38" s="796"/>
    </row>
    <row r="39" spans="1:13">
      <c r="A39" s="43"/>
      <c r="B39" s="109"/>
      <c r="C39" s="109"/>
      <c r="D39" s="109"/>
      <c r="E39" s="109"/>
      <c r="F39" s="109"/>
      <c r="G39" s="109"/>
      <c r="H39" s="796"/>
      <c r="I39" s="796"/>
      <c r="J39" s="796"/>
      <c r="K39" s="796"/>
      <c r="L39" s="796"/>
      <c r="M39" s="796"/>
    </row>
    <row r="40" spans="1:13">
      <c r="A40" s="43"/>
      <c r="B40" s="109"/>
      <c r="C40" s="109"/>
      <c r="D40" s="109"/>
      <c r="E40" s="109"/>
      <c r="F40" s="109"/>
      <c r="G40" s="109"/>
      <c r="H40" s="796"/>
      <c r="I40" s="796"/>
      <c r="J40" s="796"/>
      <c r="K40" s="796"/>
      <c r="L40" s="796"/>
      <c r="M40" s="796"/>
    </row>
    <row r="41" spans="1:13">
      <c r="A41" s="43"/>
      <c r="B41" s="109"/>
      <c r="C41" s="109"/>
      <c r="D41" s="109"/>
      <c r="E41" s="109"/>
      <c r="F41" s="109"/>
      <c r="G41" s="109"/>
      <c r="H41" s="796"/>
      <c r="I41" s="796"/>
      <c r="J41" s="796"/>
      <c r="K41" s="796"/>
      <c r="L41" s="796"/>
      <c r="M41" s="796"/>
    </row>
    <row r="42" spans="1:13" ht="14">
      <c r="A42" s="43"/>
      <c r="B42" s="56" t="s">
        <v>827</v>
      </c>
      <c r="C42" s="56"/>
      <c r="D42" s="47"/>
      <c r="E42" s="99"/>
      <c r="F42" s="99"/>
      <c r="G42" s="99"/>
    </row>
    <row r="43" spans="1:13" ht="14">
      <c r="A43" s="43"/>
      <c r="B43" s="797" t="s">
        <v>828</v>
      </c>
      <c r="C43" s="797" t="s">
        <v>829</v>
      </c>
      <c r="D43" s="798" t="s">
        <v>830</v>
      </c>
      <c r="E43" s="799" t="s">
        <v>1966</v>
      </c>
      <c r="F43" s="99"/>
      <c r="G43" s="99"/>
    </row>
    <row r="44" spans="1:13" ht="15" customHeight="1">
      <c r="A44" s="43"/>
      <c r="B44" s="778" t="s">
        <v>831</v>
      </c>
      <c r="C44" s="800"/>
      <c r="D44" s="801"/>
      <c r="E44" s="802"/>
      <c r="F44" s="99"/>
      <c r="G44" s="99"/>
      <c r="H44" s="2"/>
      <c r="I44" s="2"/>
    </row>
    <row r="45" spans="1:13" s="4" customFormat="1" ht="135">
      <c r="A45" s="50"/>
      <c r="B45" s="803"/>
      <c r="C45" s="804" t="s">
        <v>832</v>
      </c>
      <c r="D45" s="804" t="s">
        <v>1973</v>
      </c>
      <c r="E45" s="539" t="s">
        <v>1971</v>
      </c>
      <c r="F45" s="434"/>
      <c r="G45" s="434"/>
      <c r="H45" s="25"/>
      <c r="I45" s="25"/>
      <c r="J45" s="6"/>
      <c r="K45" s="6"/>
      <c r="L45"/>
      <c r="M45"/>
    </row>
    <row r="46" spans="1:13" s="4" customFormat="1" ht="177" customHeight="1">
      <c r="A46" s="50"/>
      <c r="B46" s="805"/>
      <c r="C46" s="806" t="s">
        <v>833</v>
      </c>
      <c r="D46" s="806" t="s">
        <v>1974</v>
      </c>
      <c r="E46" s="540" t="s">
        <v>1972</v>
      </c>
      <c r="F46" s="434"/>
      <c r="G46" s="434"/>
      <c r="H46" s="25"/>
      <c r="I46" s="25"/>
      <c r="J46" s="25"/>
      <c r="K46" s="25"/>
    </row>
    <row r="47" spans="1:13" s="4" customFormat="1" ht="81">
      <c r="A47" s="50"/>
      <c r="B47" s="805"/>
      <c r="C47" s="806" t="s">
        <v>834</v>
      </c>
      <c r="D47" s="806" t="s">
        <v>1975</v>
      </c>
      <c r="E47" s="540" t="s">
        <v>1976</v>
      </c>
      <c r="F47" s="434"/>
      <c r="G47" s="434"/>
      <c r="H47" s="25"/>
      <c r="I47" s="25"/>
      <c r="J47" s="25"/>
      <c r="K47" s="25"/>
    </row>
    <row r="48" spans="1:13" s="4" customFormat="1" ht="233.5" customHeight="1">
      <c r="A48" s="50"/>
      <c r="B48" s="805"/>
      <c r="C48" s="806" t="s">
        <v>835</v>
      </c>
      <c r="D48" s="806" t="s">
        <v>1978</v>
      </c>
      <c r="E48" s="540" t="s">
        <v>1977</v>
      </c>
      <c r="F48" s="434"/>
      <c r="G48" s="434"/>
      <c r="H48" s="25"/>
      <c r="I48" s="25"/>
      <c r="J48" s="25"/>
      <c r="K48" s="25"/>
    </row>
    <row r="49" spans="1:11" s="4" customFormat="1" ht="121.5">
      <c r="A49" s="50"/>
      <c r="B49" s="807"/>
      <c r="C49" s="808" t="s">
        <v>836</v>
      </c>
      <c r="D49" s="808" t="s">
        <v>1979</v>
      </c>
      <c r="E49" s="541" t="s">
        <v>1980</v>
      </c>
      <c r="F49" s="434"/>
      <c r="G49" s="434"/>
      <c r="H49" s="25"/>
      <c r="I49" s="25"/>
      <c r="J49" s="25"/>
      <c r="K49" s="25"/>
    </row>
    <row r="50" spans="1:11" ht="13.5" customHeight="1">
      <c r="A50" s="43"/>
      <c r="B50" s="778" t="s">
        <v>837</v>
      </c>
      <c r="C50" s="809"/>
      <c r="D50" s="809"/>
      <c r="E50" s="810"/>
      <c r="F50" s="99"/>
      <c r="G50" s="99"/>
    </row>
    <row r="51" spans="1:11" ht="94.5">
      <c r="A51" s="43"/>
      <c r="B51" s="811"/>
      <c r="C51" s="804" t="s">
        <v>838</v>
      </c>
      <c r="D51" s="804" t="s">
        <v>1981</v>
      </c>
      <c r="E51" s="539" t="s">
        <v>1982</v>
      </c>
      <c r="F51" s="99"/>
      <c r="G51" s="99"/>
    </row>
    <row r="52" spans="1:11" ht="54">
      <c r="A52" s="43"/>
      <c r="B52" s="1892"/>
      <c r="C52" s="1893" t="s">
        <v>839</v>
      </c>
      <c r="D52" s="806" t="s">
        <v>840</v>
      </c>
      <c r="E52" s="540" t="s">
        <v>1983</v>
      </c>
      <c r="F52" s="99"/>
      <c r="G52" s="99"/>
    </row>
    <row r="53" spans="1:11" ht="83" customHeight="1">
      <c r="A53" s="43"/>
      <c r="B53" s="1892"/>
      <c r="C53" s="1893"/>
      <c r="D53" s="806" t="s">
        <v>841</v>
      </c>
      <c r="E53" s="540" t="s">
        <v>1203</v>
      </c>
      <c r="F53" s="99"/>
      <c r="G53" s="99"/>
    </row>
    <row r="54" spans="1:11" ht="189">
      <c r="A54" s="43"/>
      <c r="B54" s="1892"/>
      <c r="C54" s="806" t="s">
        <v>842</v>
      </c>
      <c r="D54" s="806" t="s">
        <v>1984</v>
      </c>
      <c r="E54" s="540" t="s">
        <v>1985</v>
      </c>
      <c r="F54" s="99"/>
      <c r="G54" s="99"/>
    </row>
    <row r="55" spans="1:11" ht="54">
      <c r="A55" s="43"/>
      <c r="B55" s="1892"/>
      <c r="C55" s="806" t="s">
        <v>843</v>
      </c>
      <c r="D55" s="806" t="s">
        <v>1986</v>
      </c>
      <c r="E55" s="540" t="s">
        <v>1987</v>
      </c>
      <c r="F55" s="99"/>
      <c r="G55" s="99"/>
    </row>
    <row r="56" spans="1:11" ht="81">
      <c r="A56" s="43"/>
      <c r="B56" s="1892"/>
      <c r="C56" s="806" t="s">
        <v>844</v>
      </c>
      <c r="D56" s="806" t="s">
        <v>1988</v>
      </c>
      <c r="E56" s="540" t="s">
        <v>1989</v>
      </c>
      <c r="F56" s="99"/>
      <c r="G56" s="99"/>
    </row>
    <row r="57" spans="1:11" ht="27">
      <c r="A57" s="43"/>
      <c r="B57" s="1892"/>
      <c r="C57" s="1893" t="s">
        <v>845</v>
      </c>
      <c r="D57" s="806" t="s">
        <v>1990</v>
      </c>
      <c r="E57" s="540" t="s">
        <v>1991</v>
      </c>
      <c r="F57" s="99"/>
      <c r="G57" s="99"/>
    </row>
    <row r="58" spans="1:11" ht="54">
      <c r="A58" s="43"/>
      <c r="B58" s="1892"/>
      <c r="C58" s="1893"/>
      <c r="D58" s="806" t="s">
        <v>1992</v>
      </c>
      <c r="E58" s="540" t="s">
        <v>1203</v>
      </c>
      <c r="F58" s="99"/>
      <c r="G58" s="99"/>
    </row>
    <row r="59" spans="1:11" ht="122.5">
      <c r="A59" s="43"/>
      <c r="B59" s="1892"/>
      <c r="C59" s="806" t="s">
        <v>846</v>
      </c>
      <c r="D59" s="806" t="s">
        <v>1993</v>
      </c>
      <c r="E59" s="540" t="s">
        <v>1994</v>
      </c>
      <c r="F59" s="99"/>
      <c r="G59" s="99"/>
    </row>
    <row r="60" spans="1:11" ht="108" customHeight="1">
      <c r="A60" s="43"/>
      <c r="B60" s="1892"/>
      <c r="C60" s="1893" t="s">
        <v>847</v>
      </c>
      <c r="D60" s="806" t="s">
        <v>1995</v>
      </c>
      <c r="E60" s="540" t="s">
        <v>1996</v>
      </c>
      <c r="F60" s="99"/>
      <c r="G60" s="99"/>
    </row>
    <row r="61" spans="1:11" ht="60.5" customHeight="1">
      <c r="A61" s="43"/>
      <c r="B61" s="1896"/>
      <c r="C61" s="1897"/>
      <c r="D61" s="808" t="s">
        <v>1997</v>
      </c>
      <c r="E61" s="541" t="s">
        <v>1204</v>
      </c>
      <c r="F61" s="99"/>
      <c r="G61" s="99"/>
    </row>
    <row r="62" spans="1:11" ht="14">
      <c r="A62" s="43"/>
      <c r="B62" s="778" t="s">
        <v>848</v>
      </c>
      <c r="C62" s="809"/>
      <c r="D62" s="809"/>
      <c r="E62" s="810"/>
      <c r="F62" s="99"/>
      <c r="G62" s="99"/>
    </row>
    <row r="63" spans="1:11" ht="40.5">
      <c r="A63" s="43"/>
      <c r="B63" s="1894"/>
      <c r="C63" s="804" t="s">
        <v>849</v>
      </c>
      <c r="D63" s="804" t="s">
        <v>1998</v>
      </c>
      <c r="E63" s="539" t="s">
        <v>1999</v>
      </c>
      <c r="F63" s="99"/>
      <c r="G63" s="99"/>
    </row>
    <row r="64" spans="1:11" ht="81">
      <c r="A64" s="43"/>
      <c r="B64" s="1895"/>
      <c r="C64" s="812" t="s">
        <v>850</v>
      </c>
      <c r="D64" s="812" t="s">
        <v>2000</v>
      </c>
      <c r="E64" s="542" t="s">
        <v>2001</v>
      </c>
      <c r="F64" s="99"/>
      <c r="G64" s="99"/>
    </row>
    <row r="65" spans="1:8" ht="13.5" customHeight="1">
      <c r="A65" s="43"/>
      <c r="B65" s="95"/>
      <c r="C65" s="95"/>
      <c r="D65" s="813"/>
      <c r="E65" s="691"/>
      <c r="F65" s="99"/>
      <c r="G65" s="99"/>
    </row>
    <row r="66" spans="1:8" ht="13.5" customHeight="1">
      <c r="A66" s="43"/>
      <c r="B66" s="95"/>
      <c r="C66" s="95"/>
      <c r="D66" s="813"/>
      <c r="E66" s="691"/>
      <c r="F66" s="99"/>
      <c r="G66" s="99"/>
    </row>
    <row r="67" spans="1:8" ht="22.5">
      <c r="A67" s="43"/>
      <c r="B67" s="54" t="s">
        <v>146</v>
      </c>
      <c r="C67" s="43"/>
      <c r="D67" s="47"/>
      <c r="E67" s="99"/>
      <c r="F67" s="99"/>
      <c r="G67" s="99"/>
    </row>
    <row r="68" spans="1:8" ht="13.5" customHeight="1">
      <c r="A68" s="43"/>
      <c r="B68" s="43"/>
      <c r="C68" s="43"/>
      <c r="D68" s="47"/>
      <c r="E68" s="99"/>
      <c r="F68" s="99"/>
      <c r="G68" s="99"/>
    </row>
    <row r="69" spans="1:8" ht="13.5" customHeight="1">
      <c r="A69" s="43"/>
      <c r="B69" s="43"/>
      <c r="C69" s="43"/>
      <c r="D69" s="47"/>
      <c r="E69" s="99"/>
      <c r="F69" s="99"/>
      <c r="G69" s="99"/>
    </row>
    <row r="70" spans="1:8" ht="44" customHeight="1">
      <c r="A70" s="43"/>
      <c r="B70" s="88"/>
      <c r="C70" s="1030" t="s">
        <v>1958</v>
      </c>
      <c r="D70" s="45"/>
      <c r="E70" s="48"/>
      <c r="F70" s="48"/>
      <c r="G70" s="233"/>
      <c r="H70" s="16"/>
    </row>
    <row r="71" spans="1:8" ht="13.5" customHeight="1">
      <c r="A71" s="43"/>
      <c r="B71" s="43"/>
      <c r="C71" s="1037"/>
      <c r="D71" s="47"/>
      <c r="E71" s="99"/>
      <c r="F71" s="99"/>
      <c r="G71" s="99"/>
    </row>
    <row r="72" spans="1:8" ht="55" customHeight="1">
      <c r="A72" s="43"/>
      <c r="B72" s="92"/>
      <c r="C72" s="1038" t="s">
        <v>2002</v>
      </c>
      <c r="D72" s="233"/>
      <c r="E72" s="99"/>
      <c r="F72" s="99"/>
      <c r="G72" s="99"/>
    </row>
    <row r="73" spans="1:8" ht="13.5" customHeight="1">
      <c r="A73" s="43"/>
      <c r="B73" s="43"/>
      <c r="C73" s="43"/>
      <c r="D73" s="47"/>
      <c r="E73" s="99"/>
      <c r="F73" s="99"/>
      <c r="G73" s="99"/>
    </row>
    <row r="74" spans="1:8" ht="13.5" customHeight="1">
      <c r="A74" s="43"/>
      <c r="B74" s="43"/>
      <c r="C74" s="43"/>
      <c r="D74" s="47"/>
      <c r="E74" s="99"/>
      <c r="F74" s="99"/>
      <c r="G74" s="99"/>
    </row>
    <row r="75" spans="1:8" ht="13.5" hidden="1" customHeight="1"/>
    <row r="76" spans="1:8" ht="13.5" hidden="1" customHeight="1"/>
    <row r="77" spans="1:8" ht="13.5" hidden="1" customHeight="1"/>
    <row r="78" spans="1:8" ht="13.5" hidden="1" customHeight="1"/>
    <row r="79" spans="1:8" ht="13.5" hidden="1" customHeight="1"/>
    <row r="80" spans="1:8"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sheetData>
  <sheetProtection algorithmName="SHA-512" hashValue="R3rVq9+zurVQVRdyCnzi443O11ALt9mIt8AXpnq64pU5F+LNjl/ZQ1iS4sREmpDo2iN9LDVWG4hB0XEE4glLpA==" saltValue="RloS3Ojz+JgZLo2jqmWiqQ==" spinCount="100000" sheet="1" objects="1" scenarios="1" sort="0" autoFilter="0"/>
  <mergeCells count="9">
    <mergeCell ref="B13:F17"/>
    <mergeCell ref="B52:B53"/>
    <mergeCell ref="C52:C53"/>
    <mergeCell ref="B63:B64"/>
    <mergeCell ref="B54:B55"/>
    <mergeCell ref="B56:B59"/>
    <mergeCell ref="C57:C58"/>
    <mergeCell ref="B60:B61"/>
    <mergeCell ref="C60:C61"/>
  </mergeCells>
  <hyperlinks>
    <hyperlink ref="C72" r:id="rId1" xr:uid="{9691A871-E4B4-B24B-97AF-02650ED882DC}"/>
    <hyperlink ref="C70" r:id="rId2" xr:uid="{D75EEEE4-EF2C-4E5E-A0AF-CB7234AF24D3}"/>
  </hyperlinks>
  <pageMargins left="0.25" right="0.25" top="0.75" bottom="0.75" header="0.3" footer="0.3"/>
  <pageSetup paperSize="9" scale="35" orientation="landscape" r:id="rId3"/>
  <rowBreaks count="1" manualBreakCount="1">
    <brk id="49" max="16383" man="1"/>
  </rowBreak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8203-D82C-4919-A45E-EC41BECC6503}">
  <dimension ref="A1:AB32"/>
  <sheetViews>
    <sheetView showGridLines="0" showRowColHeaders="0" zoomScaleNormal="100" zoomScaleSheetLayoutView="8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2" width="38.5" customWidth="1"/>
    <col min="3" max="3" width="32" customWidth="1"/>
    <col min="4" max="4" width="17.33203125" customWidth="1"/>
    <col min="5" max="5" width="21.5" style="7" customWidth="1"/>
    <col min="6" max="11" width="15.83203125" style="6" customWidth="1"/>
    <col min="12" max="12" width="28.5" style="6" customWidth="1"/>
    <col min="13" max="14" width="9" hidden="1" customWidth="1"/>
    <col min="15" max="15" width="2.83203125" hidden="1" customWidth="1"/>
    <col min="16" max="18" width="9" hidden="1" customWidth="1"/>
    <col min="19" max="19" width="12.5" hidden="1" customWidth="1"/>
    <col min="20" max="26" width="9" hidden="1" customWidth="1"/>
    <col min="27" max="28" width="0" hidden="1" customWidth="1"/>
  </cols>
  <sheetData>
    <row r="1" spans="1:28">
      <c r="A1" s="37"/>
      <c r="B1" s="37"/>
      <c r="C1" s="37"/>
      <c r="D1" s="37"/>
      <c r="E1" s="41"/>
      <c r="F1" s="98"/>
      <c r="G1" s="98"/>
      <c r="H1" s="98"/>
      <c r="I1" s="98"/>
      <c r="J1" s="98"/>
      <c r="K1" s="98"/>
      <c r="L1" s="98"/>
      <c r="M1" s="1"/>
      <c r="N1" s="1"/>
      <c r="O1" s="1"/>
      <c r="P1" s="1"/>
      <c r="Q1" s="1"/>
      <c r="R1" s="1"/>
      <c r="S1" s="1"/>
      <c r="T1" s="1"/>
      <c r="U1" s="1"/>
      <c r="V1" s="1"/>
      <c r="W1" s="1"/>
      <c r="X1" s="1"/>
      <c r="Y1" s="1"/>
      <c r="Z1" s="1"/>
      <c r="AA1" s="1"/>
      <c r="AB1" s="1"/>
    </row>
    <row r="2" spans="1:28">
      <c r="A2" s="37"/>
      <c r="B2" s="37"/>
      <c r="C2" s="37"/>
      <c r="D2" s="37"/>
      <c r="E2" s="41"/>
      <c r="F2" s="98"/>
      <c r="G2" s="98"/>
      <c r="H2" s="98"/>
      <c r="I2" s="98"/>
      <c r="J2" s="98"/>
      <c r="K2" s="98"/>
      <c r="L2" s="98"/>
      <c r="M2" s="1"/>
      <c r="N2" s="1"/>
      <c r="O2" s="1"/>
      <c r="P2" s="1"/>
      <c r="Q2" s="1"/>
      <c r="R2" s="1"/>
      <c r="S2" s="1"/>
      <c r="T2" s="1"/>
      <c r="U2" s="1"/>
      <c r="V2" s="1"/>
      <c r="W2" s="1"/>
      <c r="X2" s="1"/>
      <c r="Y2" s="1"/>
      <c r="Z2" s="1"/>
      <c r="AA2" s="1"/>
      <c r="AB2" s="1"/>
    </row>
    <row r="3" spans="1:28">
      <c r="A3" s="37"/>
      <c r="B3" s="37"/>
      <c r="C3" s="37"/>
      <c r="D3" s="37"/>
      <c r="E3" s="41"/>
      <c r="F3" s="98"/>
      <c r="G3" s="98"/>
      <c r="H3" s="98"/>
      <c r="I3" s="98"/>
      <c r="J3" s="98"/>
      <c r="K3" s="98"/>
      <c r="L3" s="98"/>
      <c r="M3" s="1"/>
      <c r="N3" s="1"/>
      <c r="O3" s="1"/>
      <c r="P3" s="1"/>
      <c r="Q3" s="1"/>
      <c r="R3" s="1"/>
      <c r="S3" s="1"/>
      <c r="T3" s="1"/>
      <c r="U3" s="1"/>
      <c r="V3" s="1"/>
      <c r="W3" s="1"/>
      <c r="X3" s="1"/>
      <c r="Y3" s="1"/>
      <c r="Z3" s="1"/>
      <c r="AA3" s="1"/>
      <c r="AB3" s="1"/>
    </row>
    <row r="4" spans="1:28">
      <c r="A4" s="37"/>
      <c r="B4" s="37"/>
      <c r="C4" s="37"/>
      <c r="D4" s="37"/>
      <c r="E4" s="41"/>
      <c r="F4" s="98"/>
      <c r="G4" s="98"/>
      <c r="H4" s="98"/>
      <c r="I4" s="98"/>
      <c r="J4" s="98"/>
      <c r="K4" s="98"/>
      <c r="L4" s="98"/>
      <c r="M4" s="1"/>
      <c r="N4" s="1"/>
      <c r="O4" s="1"/>
      <c r="P4" s="1"/>
      <c r="Q4" s="1"/>
      <c r="R4" s="1"/>
      <c r="S4" s="1"/>
      <c r="T4" s="1"/>
      <c r="U4" s="1"/>
      <c r="V4" s="1"/>
      <c r="W4" s="1"/>
      <c r="X4" s="1"/>
      <c r="Y4" s="1"/>
      <c r="Z4" s="1"/>
      <c r="AA4" s="1"/>
      <c r="AB4" s="1"/>
    </row>
    <row r="5" spans="1:28">
      <c r="A5" s="37"/>
      <c r="B5" s="37"/>
      <c r="C5" s="37"/>
      <c r="D5" s="37"/>
      <c r="E5" s="41"/>
      <c r="F5" s="98"/>
      <c r="G5" s="98"/>
      <c r="H5" s="98"/>
      <c r="I5" s="98"/>
      <c r="J5" s="98"/>
      <c r="K5" s="98"/>
      <c r="L5" s="98"/>
      <c r="M5" s="1"/>
      <c r="N5" s="1"/>
      <c r="O5" s="1"/>
      <c r="P5" s="1"/>
      <c r="Q5" s="1"/>
      <c r="R5" s="1"/>
      <c r="S5" s="1"/>
      <c r="T5" s="1"/>
      <c r="U5" s="1"/>
      <c r="V5" s="1"/>
      <c r="W5" s="1"/>
      <c r="X5" s="1"/>
      <c r="Y5" s="1"/>
      <c r="Z5" s="1"/>
      <c r="AA5" s="1"/>
      <c r="AB5" s="1"/>
    </row>
    <row r="6" spans="1:28">
      <c r="A6" s="37"/>
      <c r="B6" s="37"/>
      <c r="C6" s="37"/>
      <c r="D6" s="37"/>
      <c r="E6" s="41"/>
      <c r="F6" s="98"/>
      <c r="G6" s="98"/>
      <c r="H6" s="98"/>
      <c r="I6" s="98"/>
      <c r="J6" s="98"/>
      <c r="K6" s="98"/>
      <c r="L6" s="98"/>
      <c r="M6" s="1"/>
      <c r="N6" s="1"/>
      <c r="O6" s="1"/>
      <c r="P6" s="1"/>
      <c r="Q6" s="1"/>
      <c r="R6" s="1"/>
      <c r="S6" s="1"/>
      <c r="T6" s="1"/>
      <c r="U6" s="1"/>
      <c r="V6" s="1"/>
      <c r="W6" s="1"/>
      <c r="X6" s="1"/>
      <c r="Y6" s="1"/>
      <c r="Z6" s="1"/>
      <c r="AA6" s="1"/>
      <c r="AB6" s="1"/>
    </row>
    <row r="7" spans="1:28">
      <c r="A7" s="37"/>
      <c r="B7" s="37"/>
      <c r="C7" s="37"/>
      <c r="D7" s="37"/>
      <c r="E7" s="41"/>
      <c r="F7" s="98"/>
      <c r="G7" s="98"/>
      <c r="H7" s="98"/>
      <c r="I7" s="98"/>
      <c r="J7" s="98"/>
      <c r="K7" s="98"/>
      <c r="L7" s="98"/>
      <c r="M7" s="1"/>
      <c r="N7" s="1"/>
      <c r="O7" s="1"/>
      <c r="P7" s="1"/>
      <c r="Q7" s="1"/>
      <c r="R7" s="1"/>
      <c r="S7" s="1"/>
      <c r="T7" s="1"/>
      <c r="U7" s="1"/>
      <c r="V7" s="1"/>
      <c r="W7" s="1"/>
      <c r="X7" s="1"/>
      <c r="Y7" s="1"/>
      <c r="Z7" s="1"/>
      <c r="AA7" s="1"/>
      <c r="AB7" s="1"/>
    </row>
    <row r="8" spans="1:28">
      <c r="A8" s="37"/>
      <c r="B8" s="37"/>
      <c r="C8" s="37"/>
      <c r="D8" s="37"/>
      <c r="E8" s="41"/>
      <c r="F8" s="98"/>
      <c r="G8" s="98"/>
      <c r="H8" s="98"/>
      <c r="I8" s="98"/>
      <c r="J8" s="98"/>
      <c r="K8" s="98"/>
      <c r="L8" s="98"/>
      <c r="M8" s="1"/>
      <c r="N8" s="1"/>
      <c r="O8" s="1"/>
      <c r="P8" s="1"/>
      <c r="Q8" s="1"/>
      <c r="R8" s="1"/>
      <c r="S8" s="1"/>
      <c r="T8" s="1"/>
      <c r="U8" s="1"/>
      <c r="V8" s="1"/>
      <c r="W8" s="1"/>
      <c r="X8" s="1"/>
      <c r="Y8" s="1"/>
      <c r="Z8" s="1"/>
      <c r="AA8" s="1"/>
      <c r="AB8" s="1"/>
    </row>
    <row r="9" spans="1:28">
      <c r="A9" s="43"/>
      <c r="B9" s="43"/>
      <c r="C9" s="43"/>
      <c r="D9" s="43"/>
      <c r="E9" s="47"/>
      <c r="F9" s="99"/>
      <c r="G9" s="99"/>
      <c r="H9" s="99"/>
      <c r="I9" s="99"/>
      <c r="J9" s="99"/>
      <c r="K9" s="99"/>
      <c r="L9" s="99"/>
    </row>
    <row r="10" spans="1:28">
      <c r="A10" s="43"/>
      <c r="B10" s="43"/>
      <c r="C10" s="43"/>
      <c r="D10" s="43"/>
      <c r="E10" s="47"/>
      <c r="F10" s="99"/>
      <c r="G10" s="99"/>
      <c r="H10" s="99"/>
      <c r="I10" s="99"/>
      <c r="J10" s="99"/>
      <c r="K10" s="99"/>
      <c r="L10" s="99"/>
    </row>
    <row r="11" spans="1:28" ht="31">
      <c r="A11" s="43"/>
      <c r="B11" s="49" t="s">
        <v>851</v>
      </c>
      <c r="C11" s="43"/>
      <c r="D11" s="43"/>
      <c r="E11" s="47"/>
      <c r="F11" s="99"/>
      <c r="G11" s="99"/>
      <c r="H11" s="99"/>
      <c r="I11" s="99"/>
      <c r="J11" s="99"/>
      <c r="K11" s="99"/>
      <c r="L11" s="99"/>
    </row>
    <row r="12" spans="1:28">
      <c r="A12" s="43"/>
      <c r="B12" s="43"/>
      <c r="C12" s="43"/>
      <c r="D12" s="43"/>
      <c r="E12" s="47"/>
      <c r="F12" s="99"/>
      <c r="G12" s="99"/>
      <c r="H12" s="99"/>
      <c r="I12" s="99"/>
      <c r="J12" s="99"/>
      <c r="K12" s="99"/>
      <c r="L12" s="99"/>
    </row>
    <row r="13" spans="1:28" ht="15" customHeight="1">
      <c r="A13" s="43"/>
      <c r="B13" s="1784" t="s">
        <v>852</v>
      </c>
      <c r="C13" s="1784"/>
      <c r="D13" s="1784"/>
      <c r="E13" s="1784"/>
      <c r="F13" s="1784"/>
      <c r="G13" s="1784"/>
      <c r="H13" s="1784"/>
      <c r="I13" s="1784"/>
      <c r="J13" s="1784"/>
      <c r="K13" s="1784"/>
      <c r="L13" s="1784"/>
      <c r="M13" s="796"/>
      <c r="N13" s="796"/>
    </row>
    <row r="14" spans="1:28">
      <c r="A14" s="109"/>
      <c r="B14" s="1784"/>
      <c r="C14" s="1784"/>
      <c r="D14" s="1784"/>
      <c r="E14" s="1784"/>
      <c r="F14" s="1784"/>
      <c r="G14" s="1784"/>
      <c r="H14" s="1784"/>
      <c r="I14" s="1784"/>
      <c r="J14" s="1784"/>
      <c r="K14" s="1784"/>
      <c r="L14" s="1784"/>
      <c r="M14" s="796"/>
      <c r="N14" s="796"/>
    </row>
    <row r="15" spans="1:28">
      <c r="A15" s="109"/>
      <c r="B15" s="1784"/>
      <c r="C15" s="1784"/>
      <c r="D15" s="1784"/>
      <c r="E15" s="1784"/>
      <c r="F15" s="1784"/>
      <c r="G15" s="1784"/>
      <c r="H15" s="1784"/>
      <c r="I15" s="1784"/>
      <c r="J15" s="1784"/>
      <c r="K15" s="1784"/>
      <c r="L15" s="1784"/>
      <c r="M15" s="796"/>
      <c r="N15" s="796"/>
    </row>
    <row r="16" spans="1:28">
      <c r="A16" s="109"/>
      <c r="B16" s="1784"/>
      <c r="C16" s="1784"/>
      <c r="D16" s="1784"/>
      <c r="E16" s="1784"/>
      <c r="F16" s="1784"/>
      <c r="G16" s="1784"/>
      <c r="H16" s="1784"/>
      <c r="I16" s="1784"/>
      <c r="J16" s="1784"/>
      <c r="K16" s="1784"/>
      <c r="L16" s="1784"/>
      <c r="M16" s="796"/>
      <c r="N16" s="796"/>
    </row>
    <row r="17" spans="1:14">
      <c r="A17" s="109"/>
      <c r="B17" s="1784"/>
      <c r="C17" s="1784"/>
      <c r="D17" s="1784"/>
      <c r="E17" s="1784"/>
      <c r="F17" s="1784"/>
      <c r="G17" s="1784"/>
      <c r="H17" s="1784"/>
      <c r="I17" s="1784"/>
      <c r="J17" s="1784"/>
      <c r="K17" s="1784"/>
      <c r="L17" s="1784"/>
      <c r="M17" s="796"/>
      <c r="N17" s="796"/>
    </row>
    <row r="18" spans="1:14">
      <c r="A18" s="43"/>
      <c r="B18" s="1784"/>
      <c r="C18" s="1784"/>
      <c r="D18" s="1784"/>
      <c r="E18" s="1784"/>
      <c r="F18" s="1784"/>
      <c r="G18" s="1784"/>
      <c r="H18" s="1784"/>
      <c r="I18" s="1784"/>
      <c r="J18" s="1784"/>
      <c r="K18" s="1784"/>
      <c r="L18" s="1784"/>
    </row>
    <row r="19" spans="1:14">
      <c r="A19" s="43"/>
      <c r="B19" s="1784"/>
      <c r="C19" s="1784"/>
      <c r="D19" s="1784"/>
      <c r="E19" s="1784"/>
      <c r="F19" s="1784"/>
      <c r="G19" s="1784"/>
      <c r="H19" s="1784"/>
      <c r="I19" s="1784"/>
      <c r="J19" s="1784"/>
      <c r="K19" s="1784"/>
      <c r="L19" s="1784"/>
    </row>
    <row r="20" spans="1:14" ht="14">
      <c r="A20" s="43"/>
      <c r="B20" s="56" t="s">
        <v>853</v>
      </c>
      <c r="C20" s="43"/>
      <c r="D20" s="43"/>
      <c r="E20" s="47"/>
      <c r="F20" s="99"/>
      <c r="G20" s="99"/>
      <c r="H20" s="99"/>
      <c r="I20" s="99"/>
      <c r="J20" s="99"/>
      <c r="K20" s="99"/>
      <c r="L20" s="99"/>
    </row>
    <row r="21" spans="1:14" ht="14">
      <c r="A21" s="43"/>
      <c r="B21" s="814" t="s">
        <v>854</v>
      </c>
      <c r="C21" s="1036" t="s">
        <v>1966</v>
      </c>
      <c r="D21" s="815"/>
      <c r="E21" s="47"/>
      <c r="F21" s="99"/>
      <c r="G21" s="99"/>
      <c r="H21" s="99"/>
      <c r="I21" s="99"/>
      <c r="J21" s="99"/>
      <c r="K21" s="99"/>
      <c r="L21" s="99"/>
    </row>
    <row r="22" spans="1:14" ht="18.75" customHeight="1">
      <c r="A22" s="43"/>
      <c r="B22" s="112" t="s">
        <v>38</v>
      </c>
      <c r="C22" s="112" t="s">
        <v>1968</v>
      </c>
      <c r="D22" s="154"/>
      <c r="E22" s="47"/>
      <c r="F22" s="99"/>
      <c r="G22" s="99"/>
      <c r="H22" s="99"/>
      <c r="I22" s="46"/>
      <c r="J22" s="46"/>
      <c r="K22" s="99"/>
      <c r="L22" s="99"/>
    </row>
    <row r="23" spans="1:14" ht="18.75" customHeight="1">
      <c r="A23" s="43"/>
      <c r="B23" s="112" t="s">
        <v>855</v>
      </c>
      <c r="C23" s="112" t="s">
        <v>1969</v>
      </c>
      <c r="D23" s="154"/>
      <c r="E23" s="47"/>
      <c r="F23" s="99"/>
      <c r="G23" s="99"/>
      <c r="H23" s="99"/>
      <c r="I23" s="99"/>
      <c r="J23" s="99"/>
      <c r="K23" s="99"/>
      <c r="L23" s="99"/>
    </row>
    <row r="24" spans="1:14" ht="18.75" customHeight="1">
      <c r="A24" s="43"/>
      <c r="B24" s="112" t="s">
        <v>856</v>
      </c>
      <c r="C24" s="112" t="s">
        <v>1967</v>
      </c>
      <c r="D24" s="154"/>
      <c r="E24" s="47"/>
      <c r="F24" s="99"/>
      <c r="G24" s="99"/>
      <c r="H24" s="99"/>
      <c r="I24" s="99"/>
      <c r="J24" s="99"/>
      <c r="K24" s="99"/>
      <c r="L24" s="99"/>
    </row>
    <row r="25" spans="1:14" ht="18.75" customHeight="1">
      <c r="A25" s="43"/>
      <c r="B25" s="105" t="s">
        <v>857</v>
      </c>
      <c r="C25" s="105" t="s">
        <v>1970</v>
      </c>
      <c r="D25" s="154"/>
      <c r="E25" s="47"/>
      <c r="F25" s="99"/>
      <c r="G25" s="99"/>
      <c r="H25" s="99"/>
      <c r="I25" s="99"/>
      <c r="J25" s="99"/>
      <c r="K25" s="99"/>
      <c r="L25" s="99"/>
    </row>
    <row r="26" spans="1:14">
      <c r="A26" s="43"/>
      <c r="B26" s="43"/>
      <c r="C26" s="95"/>
      <c r="D26" s="95"/>
      <c r="E26" s="813"/>
      <c r="F26" s="99"/>
      <c r="G26" s="99"/>
      <c r="H26" s="99"/>
      <c r="I26" s="99"/>
      <c r="J26" s="99"/>
      <c r="K26" s="99"/>
      <c r="L26" s="99"/>
    </row>
    <row r="27" spans="1:14">
      <c r="A27" s="43"/>
      <c r="B27" s="43"/>
      <c r="C27" s="95"/>
      <c r="D27" s="95"/>
      <c r="E27" s="813"/>
      <c r="F27" s="99"/>
      <c r="G27" s="99"/>
      <c r="H27" s="99"/>
      <c r="I27" s="99"/>
      <c r="J27" s="99"/>
      <c r="K27" s="99"/>
      <c r="L27" s="99"/>
    </row>
    <row r="28" spans="1:14" ht="22.5">
      <c r="A28" s="43"/>
      <c r="B28" s="54" t="s">
        <v>146</v>
      </c>
      <c r="C28" s="43"/>
      <c r="D28" s="43"/>
      <c r="E28" s="47"/>
      <c r="F28" s="99"/>
      <c r="G28" s="99"/>
      <c r="H28" s="99"/>
      <c r="I28" s="99"/>
      <c r="J28" s="99"/>
      <c r="K28" s="99"/>
      <c r="L28" s="99"/>
    </row>
    <row r="29" spans="1:14">
      <c r="A29" s="43"/>
      <c r="B29" s="43"/>
      <c r="C29" s="43"/>
      <c r="D29" s="43"/>
      <c r="E29" s="47"/>
      <c r="F29" s="99"/>
      <c r="G29" s="99"/>
      <c r="H29" s="99"/>
      <c r="I29" s="99"/>
      <c r="J29" s="99"/>
      <c r="K29" s="99"/>
      <c r="L29" s="99"/>
    </row>
    <row r="30" spans="1:14" ht="44" customHeight="1">
      <c r="A30" s="43"/>
      <c r="B30" s="43"/>
      <c r="C30" s="91" t="s">
        <v>1958</v>
      </c>
      <c r="D30" s="91"/>
      <c r="E30" s="48"/>
      <c r="F30" s="48"/>
      <c r="G30" s="233"/>
      <c r="H30" s="99"/>
      <c r="I30" s="99"/>
      <c r="J30" s="99"/>
      <c r="K30" s="43"/>
      <c r="L30" s="43"/>
    </row>
    <row r="31" spans="1:14">
      <c r="A31" s="43"/>
      <c r="B31" s="43"/>
      <c r="C31" s="43"/>
      <c r="D31" s="43"/>
      <c r="E31" s="47"/>
      <c r="F31" s="99"/>
      <c r="G31" s="99"/>
      <c r="H31" s="99"/>
      <c r="I31" s="99"/>
      <c r="J31" s="99"/>
      <c r="K31" s="99"/>
      <c r="L31" s="99"/>
    </row>
    <row r="32" spans="1:14">
      <c r="A32" s="43"/>
      <c r="B32" s="43"/>
      <c r="C32" s="43"/>
      <c r="D32" s="43"/>
      <c r="E32" s="47"/>
      <c r="F32" s="99"/>
      <c r="G32" s="99"/>
      <c r="H32" s="99"/>
      <c r="I32" s="99"/>
      <c r="J32" s="99"/>
      <c r="K32" s="99"/>
      <c r="L32" s="99"/>
    </row>
  </sheetData>
  <sheetProtection algorithmName="SHA-512" hashValue="P3y/c0b1El/EbHfRzYoDK0yAlik3AEg5w1bmGmv2i6/ARkEHuWHCrSaTJ7c5bdYd5l3+FYhvLfNSUGCN6p9g8g==" saltValue="vL+6lwiVE2ZcuztEAtZ3Rw==" spinCount="100000" sheet="1" objects="1" scenarios="1" sort="0" autoFilter="0"/>
  <mergeCells count="1">
    <mergeCell ref="B13:L19"/>
  </mergeCells>
  <hyperlinks>
    <hyperlink ref="C30" r:id="rId1" xr:uid="{E9C4A751-663C-4AEB-8826-606BA64BF6BD}"/>
  </hyperlinks>
  <pageMargins left="0.7" right="0.7" top="0.75" bottom="0.75" header="0.3" footer="0.3"/>
  <pageSetup paperSize="9" scale="35"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651E-AC05-4E05-BBEB-32EB90F9F956}">
  <sheetPr>
    <pageSetUpPr fitToPage="1"/>
  </sheetPr>
  <dimension ref="A1:XFC200"/>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2" width="16.5" customWidth="1"/>
    <col min="3" max="4" width="17.83203125" customWidth="1"/>
    <col min="5" max="5" width="17.83203125" style="7" customWidth="1"/>
    <col min="6" max="10" width="17.83203125" style="6" customWidth="1"/>
    <col min="11" max="11" width="20.83203125" style="6" customWidth="1"/>
    <col min="12" max="13" width="15.83203125" style="6" customWidth="1"/>
    <col min="14" max="14" width="19.83203125" style="6" customWidth="1"/>
    <col min="15" max="23" width="9" hidden="1" customWidth="1"/>
    <col min="24" max="24" width="14.33203125" hidden="1" customWidth="1"/>
    <col min="25" max="26" width="0" hidden="1" customWidth="1"/>
    <col min="27" max="16383" width="9" hidden="1"/>
    <col min="16384" max="16384" width="15" hidden="1" customWidth="1"/>
  </cols>
  <sheetData>
    <row r="1" spans="1:26">
      <c r="A1" s="37"/>
      <c r="B1" s="37"/>
      <c r="C1" s="37"/>
      <c r="D1" s="37"/>
      <c r="E1" s="41"/>
      <c r="F1" s="98"/>
      <c r="G1" s="98"/>
      <c r="H1" s="98"/>
      <c r="I1" s="98"/>
      <c r="J1" s="98"/>
      <c r="K1" s="98"/>
      <c r="L1" s="98"/>
      <c r="M1" s="98"/>
      <c r="N1" s="98"/>
      <c r="O1" s="1"/>
      <c r="P1" s="1"/>
      <c r="Q1" s="1"/>
      <c r="R1" s="1"/>
      <c r="S1" s="1"/>
      <c r="T1" s="1"/>
      <c r="U1" s="1"/>
      <c r="V1" s="1"/>
      <c r="W1" s="1"/>
      <c r="X1" s="1"/>
      <c r="Y1" s="1"/>
      <c r="Z1" s="1"/>
    </row>
    <row r="2" spans="1:26">
      <c r="A2" s="37"/>
      <c r="B2" s="37"/>
      <c r="C2" s="37"/>
      <c r="D2" s="37"/>
      <c r="E2" s="41"/>
      <c r="F2" s="98"/>
      <c r="G2" s="98"/>
      <c r="H2" s="98"/>
      <c r="I2" s="98"/>
      <c r="J2" s="98"/>
      <c r="K2" s="98"/>
      <c r="L2" s="98"/>
      <c r="M2" s="98"/>
      <c r="N2" s="98"/>
      <c r="O2" s="1"/>
      <c r="P2" s="1"/>
      <c r="Q2" s="1"/>
      <c r="R2" s="1"/>
      <c r="S2" s="1"/>
      <c r="T2" s="1"/>
      <c r="U2" s="1"/>
      <c r="V2" s="1"/>
      <c r="W2" s="1"/>
      <c r="X2" s="1"/>
      <c r="Y2" s="1"/>
      <c r="Z2" s="1"/>
    </row>
    <row r="3" spans="1:26">
      <c r="A3" s="37"/>
      <c r="B3" s="37"/>
      <c r="C3" s="37"/>
      <c r="D3" s="37"/>
      <c r="E3" s="41"/>
      <c r="F3" s="98"/>
      <c r="G3" s="98"/>
      <c r="H3" s="98"/>
      <c r="I3" s="98"/>
      <c r="J3" s="98"/>
      <c r="K3" s="98"/>
      <c r="L3" s="98"/>
      <c r="M3" s="98"/>
      <c r="N3" s="98"/>
      <c r="O3" s="1"/>
      <c r="P3" s="1"/>
      <c r="Q3" s="1"/>
      <c r="R3" s="1"/>
      <c r="S3" s="1"/>
      <c r="T3" s="1"/>
      <c r="U3" s="1"/>
      <c r="V3" s="1"/>
      <c r="W3" s="1"/>
      <c r="X3" s="1"/>
      <c r="Y3" s="1"/>
      <c r="Z3" s="1"/>
    </row>
    <row r="4" spans="1:26">
      <c r="A4" s="37"/>
      <c r="B4" s="37"/>
      <c r="C4" s="37"/>
      <c r="D4" s="37"/>
      <c r="E4" s="41"/>
      <c r="F4" s="98"/>
      <c r="G4" s="98"/>
      <c r="H4" s="98"/>
      <c r="I4" s="98"/>
      <c r="J4" s="98"/>
      <c r="K4" s="98"/>
      <c r="L4" s="98"/>
      <c r="M4" s="98"/>
      <c r="N4" s="98"/>
      <c r="O4" s="1"/>
      <c r="P4" s="1"/>
      <c r="Q4" s="1"/>
      <c r="R4" s="1"/>
      <c r="S4" s="1"/>
      <c r="T4" s="1"/>
      <c r="U4" s="1"/>
      <c r="V4" s="1"/>
      <c r="W4" s="1"/>
      <c r="X4" s="1"/>
      <c r="Y4" s="1"/>
      <c r="Z4" s="1"/>
    </row>
    <row r="5" spans="1:26">
      <c r="A5" s="37"/>
      <c r="B5" s="37"/>
      <c r="C5" s="37"/>
      <c r="D5" s="37"/>
      <c r="E5" s="41"/>
      <c r="F5" s="98"/>
      <c r="G5" s="98"/>
      <c r="H5" s="98"/>
      <c r="I5" s="98"/>
      <c r="J5" s="98"/>
      <c r="K5" s="98"/>
      <c r="L5" s="98"/>
      <c r="M5" s="98"/>
      <c r="N5" s="98"/>
      <c r="O5" s="1"/>
      <c r="P5" s="1"/>
      <c r="Q5" s="1"/>
      <c r="R5" s="1"/>
      <c r="S5" s="1"/>
      <c r="T5" s="1"/>
      <c r="U5" s="1"/>
      <c r="V5" s="1"/>
      <c r="W5" s="1"/>
      <c r="X5" s="1"/>
      <c r="Y5" s="1"/>
      <c r="Z5" s="1"/>
    </row>
    <row r="6" spans="1:26">
      <c r="A6" s="37"/>
      <c r="B6" s="37"/>
      <c r="C6" s="37"/>
      <c r="D6" s="37"/>
      <c r="E6" s="41"/>
      <c r="F6" s="98"/>
      <c r="G6" s="98"/>
      <c r="H6" s="98"/>
      <c r="I6" s="98"/>
      <c r="J6" s="98"/>
      <c r="K6" s="98"/>
      <c r="L6" s="98"/>
      <c r="M6" s="98"/>
      <c r="N6" s="98"/>
      <c r="O6" s="1"/>
      <c r="P6" s="1"/>
      <c r="Q6" s="1"/>
      <c r="R6" s="1"/>
      <c r="S6" s="1"/>
      <c r="T6" s="1"/>
      <c r="U6" s="1"/>
      <c r="V6" s="1"/>
      <c r="W6" s="1"/>
      <c r="X6" s="1"/>
      <c r="Y6" s="1"/>
      <c r="Z6" s="1"/>
    </row>
    <row r="7" spans="1:26">
      <c r="A7" s="37"/>
      <c r="B7" s="37"/>
      <c r="C7" s="37"/>
      <c r="D7" s="37"/>
      <c r="E7" s="41"/>
      <c r="F7" s="98"/>
      <c r="G7" s="98"/>
      <c r="H7" s="98"/>
      <c r="I7" s="98"/>
      <c r="J7" s="98"/>
      <c r="K7" s="98"/>
      <c r="L7" s="98"/>
      <c r="M7" s="98"/>
      <c r="N7" s="98"/>
      <c r="O7" s="1"/>
      <c r="P7" s="1"/>
      <c r="Q7" s="1"/>
      <c r="R7" s="1"/>
      <c r="S7" s="1"/>
      <c r="T7" s="1"/>
      <c r="U7" s="1"/>
      <c r="V7" s="1"/>
      <c r="W7" s="1"/>
      <c r="X7" s="1"/>
      <c r="Y7" s="1"/>
      <c r="Z7" s="1"/>
    </row>
    <row r="8" spans="1:26">
      <c r="A8" s="37"/>
      <c r="B8" s="37"/>
      <c r="C8" s="37"/>
      <c r="D8" s="37"/>
      <c r="E8" s="41"/>
      <c r="F8" s="98"/>
      <c r="G8" s="98"/>
      <c r="H8" s="98"/>
      <c r="I8" s="98"/>
      <c r="J8" s="98"/>
      <c r="K8" s="98"/>
      <c r="L8" s="98"/>
      <c r="M8" s="98"/>
      <c r="N8" s="98"/>
      <c r="O8" s="1"/>
      <c r="P8" s="1"/>
      <c r="Q8" s="1"/>
      <c r="R8" s="1"/>
      <c r="S8" s="1"/>
      <c r="T8" s="1"/>
      <c r="U8" s="1"/>
      <c r="V8" s="1"/>
      <c r="W8" s="1"/>
      <c r="X8" s="1"/>
      <c r="Y8" s="1"/>
      <c r="Z8" s="1"/>
    </row>
    <row r="9" spans="1:26">
      <c r="A9" s="43"/>
      <c r="B9" s="43"/>
      <c r="C9" s="43"/>
      <c r="D9" s="43"/>
      <c r="E9" s="47"/>
      <c r="F9" s="99"/>
      <c r="G9" s="99"/>
      <c r="H9" s="99"/>
      <c r="I9" s="99"/>
      <c r="J9" s="99"/>
      <c r="K9" s="99"/>
      <c r="L9" s="99"/>
      <c r="M9" s="99"/>
      <c r="N9" s="99"/>
    </row>
    <row r="10" spans="1:26">
      <c r="A10" s="43"/>
      <c r="B10" s="43"/>
      <c r="C10" s="43"/>
      <c r="D10" s="43"/>
      <c r="E10" s="47"/>
      <c r="F10" s="99"/>
      <c r="G10" s="99"/>
      <c r="H10" s="99"/>
      <c r="I10" s="99"/>
      <c r="J10" s="99"/>
      <c r="K10" s="99"/>
      <c r="L10" s="99"/>
      <c r="M10" s="99"/>
      <c r="N10" s="99"/>
    </row>
    <row r="11" spans="1:26" ht="31">
      <c r="A11" s="43"/>
      <c r="B11" s="49" t="s">
        <v>858</v>
      </c>
      <c r="C11" s="43"/>
      <c r="D11" s="43"/>
      <c r="E11" s="47"/>
      <c r="F11" s="99"/>
      <c r="G11" s="99"/>
      <c r="H11" s="99"/>
      <c r="I11" s="99"/>
      <c r="J11" s="99"/>
      <c r="K11" s="99"/>
      <c r="L11" s="99"/>
      <c r="M11" s="99"/>
      <c r="N11" s="99"/>
    </row>
    <row r="12" spans="1:26">
      <c r="A12" s="43"/>
      <c r="B12" s="43"/>
      <c r="C12" s="43"/>
      <c r="D12" s="43"/>
      <c r="E12" s="47"/>
      <c r="F12" s="99"/>
      <c r="G12" s="99"/>
      <c r="H12" s="99"/>
      <c r="I12" s="99"/>
      <c r="J12" s="99"/>
      <c r="K12" s="99"/>
      <c r="L12" s="435"/>
      <c r="M12" s="435"/>
      <c r="N12" s="435"/>
      <c r="O12" s="26"/>
      <c r="P12" s="26"/>
    </row>
    <row r="13" spans="1:26" ht="15" customHeight="1">
      <c r="A13" s="43"/>
      <c r="B13" s="1784" t="s">
        <v>859</v>
      </c>
      <c r="C13" s="1784"/>
      <c r="D13" s="1784"/>
      <c r="E13" s="1784"/>
      <c r="F13" s="1784"/>
      <c r="G13" s="1784"/>
      <c r="H13" s="1784"/>
      <c r="I13" s="1784"/>
      <c r="J13" s="1784"/>
      <c r="K13" s="1784"/>
      <c r="L13" s="435"/>
      <c r="M13" s="435"/>
      <c r="N13" s="435"/>
      <c r="O13" s="26"/>
      <c r="P13" s="26"/>
    </row>
    <row r="14" spans="1:26" ht="13.5" customHeight="1">
      <c r="A14" s="43"/>
      <c r="B14" s="1784"/>
      <c r="C14" s="1784"/>
      <c r="D14" s="1784"/>
      <c r="E14" s="1784"/>
      <c r="F14" s="1784"/>
      <c r="G14" s="1784"/>
      <c r="H14" s="1784"/>
      <c r="I14" s="1784"/>
      <c r="J14" s="1784"/>
      <c r="K14" s="1784"/>
      <c r="L14" s="435"/>
      <c r="M14" s="435"/>
      <c r="N14" s="435"/>
      <c r="O14" s="26"/>
      <c r="P14" s="26"/>
    </row>
    <row r="15" spans="1:26" ht="13.5" customHeight="1">
      <c r="A15" s="43"/>
      <c r="B15" s="109"/>
      <c r="C15" s="109"/>
      <c r="D15" s="109"/>
      <c r="E15" s="109"/>
      <c r="F15" s="109"/>
      <c r="G15" s="109"/>
      <c r="H15" s="109"/>
      <c r="I15" s="109"/>
      <c r="J15" s="109"/>
      <c r="K15" s="109"/>
      <c r="L15" s="435"/>
      <c r="M15" s="435"/>
      <c r="N15" s="435"/>
      <c r="O15" s="26"/>
      <c r="P15" s="26"/>
    </row>
    <row r="16" spans="1:26" ht="22.5">
      <c r="A16" s="43"/>
      <c r="B16" s="54" t="s">
        <v>860</v>
      </c>
      <c r="C16" s="43"/>
      <c r="D16" s="43"/>
      <c r="E16" s="47"/>
      <c r="F16" s="99"/>
      <c r="G16" s="99"/>
      <c r="H16" s="99"/>
      <c r="I16" s="99"/>
      <c r="J16" s="99"/>
      <c r="K16" s="99"/>
      <c r="L16" s="435"/>
      <c r="M16" s="435"/>
      <c r="N16" s="435"/>
      <c r="O16" s="26"/>
      <c r="P16" s="26"/>
    </row>
    <row r="17" spans="1:16">
      <c r="A17" s="43"/>
      <c r="B17" s="43"/>
      <c r="C17" s="43"/>
      <c r="D17" s="43"/>
      <c r="E17" s="47"/>
      <c r="F17" s="99"/>
      <c r="G17" s="99"/>
      <c r="H17" s="99"/>
      <c r="I17" s="99"/>
      <c r="J17" s="99"/>
      <c r="K17" s="99"/>
      <c r="L17" s="435"/>
      <c r="M17" s="435"/>
      <c r="N17" s="435"/>
      <c r="O17" s="26"/>
      <c r="P17" s="26"/>
    </row>
    <row r="18" spans="1:16">
      <c r="A18" s="43"/>
      <c r="B18" s="43"/>
      <c r="C18" s="43"/>
      <c r="D18" s="43"/>
      <c r="E18" s="47"/>
      <c r="F18" s="99"/>
      <c r="G18" s="99"/>
      <c r="H18" s="99"/>
      <c r="I18" s="99"/>
      <c r="J18" s="99"/>
      <c r="K18" s="99"/>
      <c r="L18" s="435"/>
      <c r="M18" s="435"/>
      <c r="N18" s="435"/>
      <c r="O18" s="26"/>
      <c r="P18" s="26"/>
    </row>
    <row r="19" spans="1:16" ht="18.5">
      <c r="A19" s="43"/>
      <c r="B19" s="110" t="s">
        <v>861</v>
      </c>
      <c r="C19" s="56"/>
      <c r="D19" s="43"/>
      <c r="E19" s="43"/>
      <c r="F19" s="47"/>
      <c r="G19" s="99"/>
      <c r="H19" s="99"/>
      <c r="I19" s="99"/>
      <c r="J19" s="99"/>
      <c r="K19" s="99"/>
      <c r="L19" s="99"/>
      <c r="M19" s="99"/>
      <c r="N19" s="99"/>
      <c r="O19" s="6"/>
      <c r="P19" s="6"/>
    </row>
    <row r="20" spans="1:16" ht="14" customHeight="1">
      <c r="A20" s="43"/>
      <c r="B20" s="1898" t="s">
        <v>862</v>
      </c>
      <c r="C20" s="1898"/>
      <c r="D20" s="1898"/>
      <c r="E20" s="1898"/>
      <c r="F20" s="1898"/>
      <c r="G20" s="1898"/>
      <c r="H20" s="1898"/>
      <c r="I20" s="1898"/>
      <c r="J20" s="1898"/>
      <c r="K20" s="1898"/>
      <c r="L20" s="43"/>
      <c r="M20" s="43"/>
      <c r="N20" s="43"/>
    </row>
    <row r="21" spans="1:16" ht="18.5" customHeight="1">
      <c r="A21" s="43"/>
      <c r="B21" s="1898"/>
      <c r="C21" s="1898"/>
      <c r="D21" s="1898"/>
      <c r="E21" s="1898"/>
      <c r="F21" s="1898"/>
      <c r="G21" s="1898"/>
      <c r="H21" s="1898"/>
      <c r="I21" s="1898"/>
      <c r="J21" s="1898"/>
      <c r="K21" s="1898"/>
      <c r="L21" s="43"/>
      <c r="M21" s="43"/>
      <c r="N21" s="43"/>
    </row>
    <row r="22" spans="1:16" ht="18.5" customHeight="1">
      <c r="A22" s="43"/>
      <c r="B22" s="816"/>
      <c r="C22" s="816"/>
      <c r="D22" s="816"/>
      <c r="E22" s="816"/>
      <c r="F22" s="816"/>
      <c r="G22" s="816"/>
      <c r="H22" s="816"/>
      <c r="I22" s="816"/>
      <c r="J22" s="816"/>
      <c r="K22" s="816"/>
      <c r="L22" s="43"/>
      <c r="M22" s="43"/>
      <c r="N22" s="43"/>
    </row>
    <row r="23" spans="1:16" ht="28">
      <c r="A23" s="43"/>
      <c r="B23" s="102"/>
      <c r="C23" s="817">
        <v>2019</v>
      </c>
      <c r="D23" s="817">
        <v>2020</v>
      </c>
      <c r="E23" s="817">
        <v>2021</v>
      </c>
      <c r="F23" s="817">
        <v>2022</v>
      </c>
      <c r="G23" s="817">
        <v>2023</v>
      </c>
      <c r="H23" s="817">
        <v>2024</v>
      </c>
      <c r="I23" s="817">
        <v>2025</v>
      </c>
      <c r="J23" s="817" t="s">
        <v>863</v>
      </c>
      <c r="K23" s="817" t="s">
        <v>864</v>
      </c>
      <c r="L23" s="43"/>
      <c r="M23" s="43"/>
      <c r="N23" s="43"/>
    </row>
    <row r="24" spans="1:16" ht="28" customHeight="1">
      <c r="A24" s="43"/>
      <c r="B24" s="818" t="s">
        <v>865</v>
      </c>
      <c r="C24" s="436"/>
      <c r="D24" s="437" t="s">
        <v>866</v>
      </c>
      <c r="E24" s="437" t="s">
        <v>866</v>
      </c>
      <c r="F24" s="437" t="s">
        <v>867</v>
      </c>
      <c r="G24" s="437" t="s">
        <v>867</v>
      </c>
      <c r="H24" s="437" t="s">
        <v>867</v>
      </c>
      <c r="I24" s="437" t="s">
        <v>866</v>
      </c>
      <c r="J24" s="438"/>
      <c r="K24" s="438" t="str">
        <f>IFERROR(VLOOKUP(G24,'ESG Database'!$D$15:$M$818,3,0),"")</f>
        <v/>
      </c>
      <c r="L24" s="43"/>
      <c r="M24" s="43"/>
      <c r="N24" s="43"/>
    </row>
    <row r="25" spans="1:16" ht="13.5" customHeight="1">
      <c r="A25" s="43"/>
      <c r="B25" s="43"/>
      <c r="C25" s="43"/>
      <c r="D25" s="99"/>
      <c r="E25" s="99"/>
      <c r="F25" s="99"/>
      <c r="G25" s="435"/>
      <c r="H25" s="435"/>
      <c r="I25" s="435"/>
      <c r="J25" s="435"/>
      <c r="K25" s="435"/>
      <c r="L25" s="43"/>
      <c r="M25" s="43"/>
      <c r="N25" s="43"/>
    </row>
    <row r="26" spans="1:16">
      <c r="A26" s="43"/>
      <c r="B26" s="43"/>
      <c r="C26" s="43"/>
      <c r="D26" s="99"/>
      <c r="E26" s="99"/>
      <c r="F26" s="99"/>
      <c r="G26" s="435"/>
      <c r="H26" s="435"/>
      <c r="I26" s="435"/>
      <c r="J26" s="435"/>
      <c r="K26" s="435"/>
      <c r="L26" s="43"/>
      <c r="M26" s="43"/>
      <c r="N26" s="43"/>
    </row>
    <row r="27" spans="1:16" ht="18.5">
      <c r="A27" s="43"/>
      <c r="B27" s="110" t="s">
        <v>868</v>
      </c>
      <c r="C27" s="56"/>
      <c r="D27" s="43"/>
      <c r="E27" s="43"/>
      <c r="F27" s="47"/>
      <c r="G27" s="99"/>
      <c r="H27" s="99"/>
      <c r="I27" s="99"/>
      <c r="J27" s="99"/>
      <c r="K27" s="99"/>
      <c r="L27" s="435"/>
      <c r="M27" s="435"/>
      <c r="N27" s="435"/>
      <c r="O27" s="26"/>
      <c r="P27" s="26"/>
    </row>
    <row r="28" spans="1:16">
      <c r="A28" s="43"/>
      <c r="B28" s="1898" t="s">
        <v>869</v>
      </c>
      <c r="C28" s="1898"/>
      <c r="D28" s="1898"/>
      <c r="E28" s="1898"/>
      <c r="F28" s="1898"/>
      <c r="G28" s="1898"/>
      <c r="H28" s="1898"/>
      <c r="I28" s="1898"/>
      <c r="J28" s="1898"/>
      <c r="K28" s="1898"/>
      <c r="L28" s="435"/>
      <c r="M28" s="435"/>
      <c r="N28" s="435"/>
      <c r="O28" s="26"/>
      <c r="P28" s="26"/>
    </row>
    <row r="29" spans="1:16">
      <c r="A29" s="43"/>
      <c r="B29" s="1898"/>
      <c r="C29" s="1898"/>
      <c r="D29" s="1898"/>
      <c r="E29" s="1898"/>
      <c r="F29" s="1898"/>
      <c r="G29" s="1898"/>
      <c r="H29" s="1898"/>
      <c r="I29" s="1898"/>
      <c r="J29" s="1898"/>
      <c r="K29" s="1898"/>
      <c r="L29" s="435"/>
      <c r="M29" s="435"/>
      <c r="N29" s="435"/>
      <c r="O29" s="26"/>
      <c r="P29" s="26"/>
    </row>
    <row r="30" spans="1:16" ht="20" customHeight="1">
      <c r="A30" s="43"/>
      <c r="B30" s="1898"/>
      <c r="C30" s="1898"/>
      <c r="D30" s="1898"/>
      <c r="E30" s="1898"/>
      <c r="F30" s="1898"/>
      <c r="G30" s="1898"/>
      <c r="H30" s="1898"/>
      <c r="I30" s="1898"/>
      <c r="J30" s="1898"/>
      <c r="K30" s="1898"/>
      <c r="L30" s="435"/>
      <c r="M30" s="435"/>
      <c r="N30" s="435"/>
      <c r="O30" s="26"/>
      <c r="P30" s="26"/>
    </row>
    <row r="31" spans="1:16">
      <c r="A31" s="43"/>
      <c r="B31" s="816"/>
      <c r="C31" s="816"/>
      <c r="D31" s="816"/>
      <c r="E31" s="816"/>
      <c r="F31" s="816"/>
      <c r="G31" s="816"/>
      <c r="H31" s="816"/>
      <c r="I31" s="816"/>
      <c r="J31" s="816"/>
      <c r="K31" s="816"/>
      <c r="L31" s="435"/>
      <c r="M31" s="435"/>
      <c r="N31" s="435"/>
      <c r="O31" s="26"/>
      <c r="P31" s="26"/>
    </row>
    <row r="32" spans="1:16" ht="28">
      <c r="A32" s="43"/>
      <c r="B32" s="102"/>
      <c r="C32" s="817">
        <v>2019</v>
      </c>
      <c r="D32" s="817">
        <v>2020</v>
      </c>
      <c r="E32" s="817">
        <v>2021</v>
      </c>
      <c r="F32" s="817">
        <v>2022</v>
      </c>
      <c r="G32" s="817">
        <v>2023</v>
      </c>
      <c r="H32" s="817">
        <v>2024</v>
      </c>
      <c r="I32" s="817">
        <v>2025</v>
      </c>
      <c r="J32" s="817" t="s">
        <v>863</v>
      </c>
      <c r="K32" s="817" t="s">
        <v>864</v>
      </c>
      <c r="L32" s="435"/>
      <c r="M32" s="435"/>
      <c r="N32" s="435"/>
      <c r="O32" s="26"/>
      <c r="P32" s="26"/>
    </row>
    <row r="33" spans="1:16" ht="28" customHeight="1">
      <c r="A33" s="43"/>
      <c r="B33" s="818" t="s">
        <v>865</v>
      </c>
      <c r="C33" s="436"/>
      <c r="D33" s="439" t="s">
        <v>870</v>
      </c>
      <c r="E33" s="437" t="s">
        <v>867</v>
      </c>
      <c r="F33" s="437" t="s">
        <v>867</v>
      </c>
      <c r="G33" s="437" t="s">
        <v>867</v>
      </c>
      <c r="H33" s="437" t="s">
        <v>867</v>
      </c>
      <c r="I33" s="437" t="s">
        <v>867</v>
      </c>
      <c r="J33" s="438" t="str">
        <f>IFERROR(VLOOKUP(F33,'ESG Database'!$D$15:$M$818,3,0),"")</f>
        <v/>
      </c>
      <c r="K33" s="438" t="str">
        <f>IFERROR(VLOOKUP(G33,'ESG Database'!$D$15:$M$818,3,0),"")</f>
        <v/>
      </c>
      <c r="L33" s="435"/>
      <c r="M33" s="435"/>
      <c r="N33" s="435"/>
      <c r="O33" s="26"/>
      <c r="P33" s="26"/>
    </row>
    <row r="34" spans="1:16">
      <c r="A34" s="43"/>
      <c r="B34" s="43"/>
      <c r="C34" s="43"/>
      <c r="D34" s="99"/>
      <c r="E34" s="99"/>
      <c r="F34" s="99"/>
      <c r="G34" s="435"/>
      <c r="H34" s="435"/>
      <c r="I34" s="435"/>
      <c r="J34" s="435"/>
      <c r="K34" s="435"/>
      <c r="L34" s="435"/>
      <c r="M34" s="435"/>
      <c r="N34" s="435"/>
      <c r="O34" s="26"/>
      <c r="P34" s="26"/>
    </row>
    <row r="35" spans="1:16">
      <c r="A35" s="43"/>
      <c r="B35" s="43"/>
      <c r="C35" s="43"/>
      <c r="D35" s="99"/>
      <c r="E35" s="99"/>
      <c r="F35" s="99"/>
      <c r="G35" s="435"/>
      <c r="H35" s="435"/>
      <c r="I35" s="435"/>
      <c r="J35" s="435"/>
      <c r="K35" s="435"/>
      <c r="L35" s="435"/>
      <c r="M35" s="435"/>
      <c r="N35" s="435"/>
      <c r="O35" s="26"/>
      <c r="P35" s="26"/>
    </row>
    <row r="36" spans="1:16" ht="18.5">
      <c r="A36" s="43"/>
      <c r="B36" s="1736" t="s">
        <v>871</v>
      </c>
      <c r="C36" s="56"/>
      <c r="D36" s="43"/>
      <c r="E36" s="43"/>
      <c r="F36" s="47"/>
      <c r="G36" s="99"/>
      <c r="H36" s="99"/>
      <c r="I36" s="99"/>
      <c r="J36" s="99"/>
      <c r="K36" s="99"/>
      <c r="L36" s="435"/>
      <c r="M36" s="435"/>
      <c r="N36" s="435"/>
      <c r="O36" s="26"/>
      <c r="P36" s="26"/>
    </row>
    <row r="37" spans="1:16">
      <c r="A37" s="43"/>
      <c r="B37" s="1898" t="s">
        <v>872</v>
      </c>
      <c r="C37" s="1898"/>
      <c r="D37" s="1898"/>
      <c r="E37" s="1898"/>
      <c r="F37" s="1898"/>
      <c r="G37" s="1898"/>
      <c r="H37" s="1898"/>
      <c r="I37" s="1898"/>
      <c r="J37" s="1898"/>
      <c r="K37" s="1898"/>
      <c r="L37" s="435"/>
      <c r="M37" s="435"/>
      <c r="N37" s="435"/>
      <c r="O37" s="26"/>
      <c r="P37" s="26"/>
    </row>
    <row r="38" spans="1:16">
      <c r="A38" s="43"/>
      <c r="B38" s="1898"/>
      <c r="C38" s="1898"/>
      <c r="D38" s="1898"/>
      <c r="E38" s="1898"/>
      <c r="F38" s="1898"/>
      <c r="G38" s="1898"/>
      <c r="H38" s="1898"/>
      <c r="I38" s="1898"/>
      <c r="J38" s="1898"/>
      <c r="K38" s="1898"/>
      <c r="L38" s="435"/>
      <c r="M38" s="435"/>
      <c r="N38" s="435"/>
      <c r="O38" s="26"/>
      <c r="P38" s="26"/>
    </row>
    <row r="39" spans="1:16">
      <c r="A39" s="43"/>
      <c r="B39" s="816"/>
      <c r="C39" s="816"/>
      <c r="D39" s="816"/>
      <c r="E39" s="816"/>
      <c r="F39" s="816"/>
      <c r="G39" s="816"/>
      <c r="H39" s="816"/>
      <c r="I39" s="816"/>
      <c r="J39" s="816"/>
      <c r="K39" s="816"/>
      <c r="L39" s="435"/>
      <c r="M39" s="435"/>
      <c r="N39" s="435"/>
      <c r="O39" s="26"/>
      <c r="P39" s="26"/>
    </row>
    <row r="40" spans="1:16" ht="28">
      <c r="A40" s="43"/>
      <c r="B40" s="102"/>
      <c r="C40" s="817">
        <v>2019</v>
      </c>
      <c r="D40" s="817">
        <v>2020</v>
      </c>
      <c r="E40" s="817">
        <v>2021</v>
      </c>
      <c r="F40" s="817">
        <v>2022</v>
      </c>
      <c r="G40" s="817">
        <v>2023</v>
      </c>
      <c r="H40" s="817">
        <v>2024</v>
      </c>
      <c r="I40" s="817">
        <v>2025</v>
      </c>
      <c r="J40" s="817" t="s">
        <v>863</v>
      </c>
      <c r="K40" s="817" t="s">
        <v>864</v>
      </c>
      <c r="L40" s="435"/>
      <c r="M40" s="435"/>
      <c r="N40" s="435"/>
      <c r="O40" s="26"/>
      <c r="P40" s="26"/>
    </row>
    <row r="41" spans="1:16" ht="28" customHeight="1">
      <c r="A41" s="43"/>
      <c r="B41" s="818" t="s">
        <v>865</v>
      </c>
      <c r="C41" s="437" t="s">
        <v>873</v>
      </c>
      <c r="D41" s="437" t="s">
        <v>873</v>
      </c>
      <c r="E41" s="437" t="s">
        <v>873</v>
      </c>
      <c r="F41" s="437" t="s">
        <v>873</v>
      </c>
      <c r="G41" s="437" t="s">
        <v>873</v>
      </c>
      <c r="H41" s="437" t="s">
        <v>873</v>
      </c>
      <c r="I41" s="437" t="s">
        <v>873</v>
      </c>
      <c r="J41" s="438" t="str">
        <f>IFERROR(VLOOKUP(F41,'ESG Database'!$D$15:$M$818,3,0),"")</f>
        <v/>
      </c>
      <c r="K41" s="438" t="str">
        <f>IFERROR(VLOOKUP(G41,'ESG Database'!$D$15:$M$818,3,0),"")</f>
        <v/>
      </c>
      <c r="L41" s="435"/>
      <c r="M41" s="435"/>
      <c r="N41" s="435"/>
      <c r="O41" s="26"/>
      <c r="P41" s="26"/>
    </row>
    <row r="42" spans="1:16">
      <c r="A42" s="43"/>
      <c r="B42" s="43"/>
      <c r="C42" s="43"/>
      <c r="D42" s="99"/>
      <c r="E42" s="99"/>
      <c r="F42" s="99"/>
      <c r="G42" s="435"/>
      <c r="H42" s="435"/>
      <c r="I42" s="435"/>
      <c r="J42" s="435"/>
      <c r="K42" s="435"/>
      <c r="L42" s="435"/>
      <c r="M42" s="435"/>
      <c r="N42" s="435"/>
      <c r="O42" s="26"/>
      <c r="P42" s="26"/>
    </row>
    <row r="43" spans="1:16">
      <c r="A43" s="43"/>
      <c r="B43" s="43"/>
      <c r="C43" s="43"/>
      <c r="D43" s="99"/>
      <c r="E43" s="99"/>
      <c r="F43" s="99"/>
      <c r="G43" s="435"/>
      <c r="H43" s="435"/>
      <c r="I43" s="435"/>
      <c r="J43" s="435"/>
      <c r="K43" s="435"/>
      <c r="L43" s="435"/>
      <c r="M43" s="435"/>
      <c r="N43" s="435"/>
      <c r="O43" s="26"/>
      <c r="P43" s="26"/>
    </row>
    <row r="44" spans="1:16" ht="18.5">
      <c r="A44" s="43"/>
      <c r="B44" s="110" t="s">
        <v>874</v>
      </c>
      <c r="C44" s="56"/>
      <c r="D44" s="43"/>
      <c r="E44" s="43"/>
      <c r="F44" s="47"/>
      <c r="G44" s="99"/>
      <c r="H44" s="99"/>
      <c r="I44" s="99"/>
      <c r="J44" s="99"/>
      <c r="K44" s="99"/>
      <c r="L44" s="435"/>
      <c r="M44" s="435"/>
      <c r="N44" s="435"/>
      <c r="O44" s="26"/>
      <c r="P44" s="26"/>
    </row>
    <row r="45" spans="1:16">
      <c r="A45" s="43"/>
      <c r="B45" s="1898" t="s">
        <v>875</v>
      </c>
      <c r="C45" s="1898"/>
      <c r="D45" s="1898"/>
      <c r="E45" s="1898"/>
      <c r="F45" s="1898"/>
      <c r="G45" s="1898"/>
      <c r="H45" s="1898"/>
      <c r="I45" s="1898"/>
      <c r="J45" s="1898"/>
      <c r="K45" s="1898"/>
      <c r="L45" s="435"/>
      <c r="M45" s="435"/>
      <c r="N45" s="435"/>
      <c r="O45" s="26"/>
      <c r="P45" s="26"/>
    </row>
    <row r="46" spans="1:16">
      <c r="A46" s="43"/>
      <c r="B46" s="1898"/>
      <c r="C46" s="1898"/>
      <c r="D46" s="1898"/>
      <c r="E46" s="1898"/>
      <c r="F46" s="1898"/>
      <c r="G46" s="1898"/>
      <c r="H46" s="1898"/>
      <c r="I46" s="1898"/>
      <c r="J46" s="1898"/>
      <c r="K46" s="1898"/>
      <c r="L46" s="435"/>
      <c r="M46" s="435"/>
      <c r="N46" s="435"/>
      <c r="O46" s="26"/>
      <c r="P46" s="26"/>
    </row>
    <row r="47" spans="1:16">
      <c r="A47" s="43"/>
      <c r="B47" s="1898"/>
      <c r="C47" s="1898"/>
      <c r="D47" s="1898"/>
      <c r="E47" s="1898"/>
      <c r="F47" s="1898"/>
      <c r="G47" s="1898"/>
      <c r="H47" s="1898"/>
      <c r="I47" s="1898"/>
      <c r="J47" s="1898"/>
      <c r="K47" s="1898"/>
      <c r="L47" s="435"/>
      <c r="M47" s="435"/>
      <c r="N47" s="435"/>
      <c r="O47" s="26"/>
      <c r="P47" s="26"/>
    </row>
    <row r="48" spans="1:16">
      <c r="A48" s="43"/>
      <c r="B48" s="1898"/>
      <c r="C48" s="1898"/>
      <c r="D48" s="1898"/>
      <c r="E48" s="1898"/>
      <c r="F48" s="1898"/>
      <c r="G48" s="1898"/>
      <c r="H48" s="1898"/>
      <c r="I48" s="1898"/>
      <c r="J48" s="1898"/>
      <c r="K48" s="1898"/>
      <c r="L48" s="435"/>
      <c r="M48" s="435"/>
      <c r="N48" s="435"/>
      <c r="O48" s="26"/>
      <c r="P48" s="26"/>
    </row>
    <row r="49" spans="1:16">
      <c r="A49" s="43"/>
      <c r="B49" s="816"/>
      <c r="C49" s="816"/>
      <c r="D49" s="816"/>
      <c r="E49" s="816"/>
      <c r="F49" s="816"/>
      <c r="G49" s="816"/>
      <c r="H49" s="816"/>
      <c r="I49" s="816"/>
      <c r="J49" s="816"/>
      <c r="K49" s="816"/>
      <c r="L49" s="435"/>
      <c r="M49" s="435"/>
      <c r="N49" s="435"/>
      <c r="O49" s="26"/>
      <c r="P49" s="26"/>
    </row>
    <row r="50" spans="1:16" ht="28">
      <c r="A50" s="43"/>
      <c r="B50" s="102"/>
      <c r="C50" s="817">
        <v>2019</v>
      </c>
      <c r="D50" s="817">
        <v>2020</v>
      </c>
      <c r="E50" s="817">
        <v>2021</v>
      </c>
      <c r="F50" s="817">
        <v>2022</v>
      </c>
      <c r="G50" s="817">
        <v>2023</v>
      </c>
      <c r="H50" s="817">
        <v>2024</v>
      </c>
      <c r="I50" s="817">
        <v>2025</v>
      </c>
      <c r="J50" s="817" t="s">
        <v>863</v>
      </c>
      <c r="K50" s="817" t="s">
        <v>864</v>
      </c>
      <c r="L50" s="435"/>
      <c r="M50" s="435"/>
      <c r="N50" s="435"/>
      <c r="O50" s="26"/>
      <c r="P50" s="26"/>
    </row>
    <row r="51" spans="1:16" ht="28" customHeight="1">
      <c r="A51" s="43"/>
      <c r="B51" s="818" t="s">
        <v>876</v>
      </c>
      <c r="C51" s="437" t="s">
        <v>877</v>
      </c>
      <c r="D51" s="437" t="s">
        <v>877</v>
      </c>
      <c r="E51" s="437" t="s">
        <v>877</v>
      </c>
      <c r="F51" s="437" t="s">
        <v>877</v>
      </c>
      <c r="G51" s="437" t="s">
        <v>877</v>
      </c>
      <c r="H51" s="437" t="s">
        <v>877</v>
      </c>
      <c r="I51" s="437" t="s">
        <v>877</v>
      </c>
      <c r="J51" s="438"/>
      <c r="K51" s="438" t="s">
        <v>878</v>
      </c>
      <c r="L51" s="435"/>
      <c r="M51" s="435"/>
      <c r="N51" s="435"/>
      <c r="O51" s="26"/>
      <c r="P51" s="26"/>
    </row>
    <row r="52" spans="1:16">
      <c r="A52" s="43"/>
      <c r="B52" s="43"/>
      <c r="C52" s="43"/>
      <c r="D52" s="99"/>
      <c r="E52" s="99"/>
      <c r="F52" s="99"/>
      <c r="G52" s="435"/>
      <c r="H52" s="435"/>
      <c r="I52" s="435"/>
      <c r="J52" s="435"/>
      <c r="K52" s="435"/>
      <c r="L52" s="435"/>
      <c r="M52" s="435"/>
      <c r="N52" s="435"/>
      <c r="O52" s="26"/>
      <c r="P52" s="26"/>
    </row>
    <row r="53" spans="1:16">
      <c r="A53" s="43"/>
      <c r="B53" s="43"/>
      <c r="C53" s="43"/>
      <c r="D53" s="43"/>
      <c r="E53" s="47"/>
      <c r="F53" s="99"/>
      <c r="G53" s="99"/>
      <c r="H53" s="99"/>
      <c r="I53" s="99"/>
      <c r="J53" s="99"/>
      <c r="K53" s="99"/>
      <c r="L53" s="435"/>
      <c r="M53" s="435"/>
      <c r="N53" s="435"/>
      <c r="O53" s="26"/>
      <c r="P53" s="26"/>
    </row>
    <row r="54" spans="1:16" ht="18.5">
      <c r="A54" s="43"/>
      <c r="B54" s="110" t="s">
        <v>879</v>
      </c>
      <c r="C54" s="56"/>
      <c r="D54" s="43"/>
      <c r="E54" s="43"/>
      <c r="F54" s="47"/>
      <c r="G54" s="99"/>
      <c r="H54" s="99"/>
      <c r="I54" s="99"/>
      <c r="J54" s="99"/>
      <c r="K54" s="99"/>
      <c r="L54" s="435"/>
      <c r="M54" s="435"/>
      <c r="N54" s="435"/>
      <c r="O54" s="26"/>
      <c r="P54" s="26"/>
    </row>
    <row r="55" spans="1:16">
      <c r="A55" s="43"/>
      <c r="B55" s="1898" t="s">
        <v>880</v>
      </c>
      <c r="C55" s="1898"/>
      <c r="D55" s="1898"/>
      <c r="E55" s="1898"/>
      <c r="F55" s="1898"/>
      <c r="G55" s="1898"/>
      <c r="H55" s="1898"/>
      <c r="I55" s="1898"/>
      <c r="J55" s="1898"/>
      <c r="K55" s="1898"/>
      <c r="L55" s="435"/>
      <c r="M55" s="435"/>
      <c r="N55" s="435"/>
      <c r="O55" s="26"/>
      <c r="P55" s="26"/>
    </row>
    <row r="56" spans="1:16">
      <c r="A56" s="43"/>
      <c r="B56" s="1898"/>
      <c r="C56" s="1898"/>
      <c r="D56" s="1898"/>
      <c r="E56" s="1898"/>
      <c r="F56" s="1898"/>
      <c r="G56" s="1898"/>
      <c r="H56" s="1898"/>
      <c r="I56" s="1898"/>
      <c r="J56" s="1898"/>
      <c r="K56" s="1898"/>
      <c r="L56" s="435"/>
      <c r="M56" s="435"/>
      <c r="N56"/>
      <c r="O56" s="26"/>
      <c r="P56" s="26"/>
    </row>
    <row r="57" spans="1:16">
      <c r="A57" s="43"/>
      <c r="B57" s="1898"/>
      <c r="C57" s="1898"/>
      <c r="D57" s="1898"/>
      <c r="E57" s="1898"/>
      <c r="F57" s="1898"/>
      <c r="G57" s="1898"/>
      <c r="H57" s="1898"/>
      <c r="I57" s="1898"/>
      <c r="J57" s="1898"/>
      <c r="K57" s="1898"/>
      <c r="L57" s="435"/>
      <c r="M57" s="435"/>
      <c r="N57" s="435"/>
      <c r="O57" s="26"/>
      <c r="P57" s="26"/>
    </row>
    <row r="58" spans="1:16">
      <c r="A58" s="43"/>
      <c r="B58" s="816"/>
      <c r="C58" s="816"/>
      <c r="D58" s="816"/>
      <c r="E58" s="816"/>
      <c r="F58" s="816"/>
      <c r="G58" s="816"/>
      <c r="H58" s="816"/>
      <c r="I58" s="816"/>
      <c r="J58" s="816"/>
      <c r="K58" s="816"/>
      <c r="L58" s="435"/>
      <c r="M58" s="435"/>
      <c r="N58" s="435"/>
      <c r="O58" s="26"/>
      <c r="P58" s="26"/>
    </row>
    <row r="59" spans="1:16" ht="42">
      <c r="A59" s="43"/>
      <c r="B59" s="102"/>
      <c r="C59" s="817">
        <v>2019</v>
      </c>
      <c r="D59" s="817">
        <v>2020</v>
      </c>
      <c r="E59" s="817">
        <v>2021</v>
      </c>
      <c r="F59" s="817">
        <v>2022</v>
      </c>
      <c r="G59" s="817">
        <v>2023</v>
      </c>
      <c r="H59" s="817">
        <v>2024</v>
      </c>
      <c r="I59" s="1902">
        <v>2025</v>
      </c>
      <c r="J59" s="1902"/>
      <c r="K59" s="797" t="s">
        <v>863</v>
      </c>
      <c r="L59" s="817" t="s">
        <v>864</v>
      </c>
      <c r="M59" s="435"/>
      <c r="N59" s="435"/>
      <c r="O59" s="26"/>
      <c r="P59" s="26"/>
    </row>
    <row r="60" spans="1:16" ht="28" customHeight="1">
      <c r="A60" s="43"/>
      <c r="B60" s="640" t="s">
        <v>881</v>
      </c>
      <c r="C60" s="440" t="s">
        <v>882</v>
      </c>
      <c r="D60" s="440" t="s">
        <v>882</v>
      </c>
      <c r="E60" s="441" t="s">
        <v>882</v>
      </c>
      <c r="F60" s="441" t="s">
        <v>882</v>
      </c>
      <c r="G60" s="441" t="s">
        <v>882</v>
      </c>
      <c r="H60" s="441" t="s">
        <v>882</v>
      </c>
      <c r="I60" s="441" t="s">
        <v>882</v>
      </c>
      <c r="J60" s="441" t="s">
        <v>2076</v>
      </c>
      <c r="K60" s="442"/>
      <c r="L60" s="442" t="str">
        <f>IFERROR(VLOOKUP(H60,'ESG Database'!$D$15:$M$818,3,0),"")</f>
        <v/>
      </c>
      <c r="M60" s="435"/>
      <c r="N60" s="435"/>
      <c r="O60" s="26"/>
      <c r="P60" s="26"/>
    </row>
    <row r="61" spans="1:16" ht="40.5">
      <c r="A61" s="43"/>
      <c r="B61" s="819" t="s">
        <v>876</v>
      </c>
      <c r="C61" s="443"/>
      <c r="D61" s="443" t="s">
        <v>883</v>
      </c>
      <c r="E61" s="444" t="s">
        <v>883</v>
      </c>
      <c r="F61" s="444" t="s">
        <v>883</v>
      </c>
      <c r="G61" s="444" t="s">
        <v>883</v>
      </c>
      <c r="H61" s="444" t="s">
        <v>883</v>
      </c>
      <c r="I61" s="444" t="s">
        <v>883</v>
      </c>
      <c r="J61" s="444" t="s">
        <v>2077</v>
      </c>
      <c r="K61" s="445"/>
      <c r="L61" s="445" t="str">
        <f>IFERROR(VLOOKUP(H61,'ESG Database'!$D$15:$M$818,3,0),"")</f>
        <v/>
      </c>
      <c r="M61" s="435"/>
      <c r="N61"/>
      <c r="O61" s="26"/>
      <c r="P61" s="26"/>
    </row>
    <row r="62" spans="1:16" ht="28" customHeight="1">
      <c r="A62" s="43"/>
      <c r="B62" s="818" t="s">
        <v>865</v>
      </c>
      <c r="C62" s="446">
        <v>83</v>
      </c>
      <c r="D62" s="446">
        <v>83</v>
      </c>
      <c r="E62" s="437">
        <v>79</v>
      </c>
      <c r="F62" s="437">
        <v>83</v>
      </c>
      <c r="G62" s="437">
        <v>80</v>
      </c>
      <c r="H62" s="437">
        <v>87</v>
      </c>
      <c r="I62" s="437">
        <v>85</v>
      </c>
      <c r="J62" s="437">
        <v>78</v>
      </c>
      <c r="K62" s="438"/>
      <c r="L62" s="1737">
        <v>62</v>
      </c>
      <c r="M62" s="435"/>
      <c r="N62" s="435"/>
      <c r="O62" s="26"/>
      <c r="P62" s="26"/>
    </row>
    <row r="63" spans="1:16">
      <c r="A63" s="43"/>
      <c r="B63" s="43"/>
      <c r="C63" s="43"/>
      <c r="D63" s="43"/>
      <c r="E63" s="47"/>
      <c r="F63" s="99"/>
      <c r="G63" s="99"/>
      <c r="H63" s="99"/>
      <c r="I63" s="99"/>
      <c r="J63" s="99"/>
      <c r="K63" s="99"/>
      <c r="L63" s="435"/>
      <c r="M63" s="435"/>
      <c r="N63" s="435"/>
      <c r="O63" s="26"/>
      <c r="P63" s="26"/>
    </row>
    <row r="64" spans="1:16">
      <c r="A64" s="43"/>
      <c r="B64" s="43"/>
      <c r="C64" s="43"/>
      <c r="D64" s="43"/>
      <c r="E64" s="47"/>
      <c r="F64" s="99"/>
      <c r="G64" s="99"/>
      <c r="H64" s="99"/>
      <c r="I64" s="99"/>
      <c r="J64" s="99"/>
      <c r="K64" s="99"/>
      <c r="L64" s="99"/>
      <c r="M64" s="1459"/>
      <c r="N64" s="99"/>
    </row>
    <row r="65" spans="1:16" ht="18.5">
      <c r="A65" s="43"/>
      <c r="B65" s="110" t="s">
        <v>884</v>
      </c>
      <c r="C65" s="56"/>
      <c r="D65" s="43"/>
      <c r="E65" s="43"/>
      <c r="F65" s="47"/>
      <c r="G65" s="99"/>
      <c r="H65" s="99"/>
      <c r="I65" s="99"/>
      <c r="J65" s="99"/>
      <c r="K65" s="99"/>
      <c r="L65" s="435"/>
      <c r="M65" s="435"/>
      <c r="N65" s="435"/>
      <c r="O65" s="26"/>
      <c r="P65" s="26"/>
    </row>
    <row r="66" spans="1:16">
      <c r="A66" s="43"/>
      <c r="B66" s="1901" t="s">
        <v>885</v>
      </c>
      <c r="C66" s="1901"/>
      <c r="D66" s="1901"/>
      <c r="E66" s="1901"/>
      <c r="F66" s="1901"/>
      <c r="G66" s="1901"/>
      <c r="H66" s="1901"/>
      <c r="I66" s="1901"/>
      <c r="J66" s="1901"/>
      <c r="K66" s="1901"/>
      <c r="L66" s="435"/>
      <c r="M66" s="435"/>
      <c r="N66" s="435"/>
      <c r="O66" s="26"/>
      <c r="P66" s="26"/>
    </row>
    <row r="67" spans="1:16">
      <c r="A67" s="43"/>
      <c r="B67" s="1901"/>
      <c r="C67" s="1901"/>
      <c r="D67" s="1901"/>
      <c r="E67" s="1901"/>
      <c r="F67" s="1901"/>
      <c r="G67" s="1901"/>
      <c r="H67" s="1901"/>
      <c r="I67" s="1901"/>
      <c r="J67" s="1901"/>
      <c r="K67" s="1901"/>
      <c r="L67" s="435"/>
      <c r="M67" s="435"/>
      <c r="N67" s="435"/>
      <c r="O67" s="26"/>
      <c r="P67" s="26"/>
    </row>
    <row r="68" spans="1:16">
      <c r="A68" s="43"/>
      <c r="B68" s="1901"/>
      <c r="C68" s="1901"/>
      <c r="D68" s="1901"/>
      <c r="E68" s="1901"/>
      <c r="F68" s="1901"/>
      <c r="G68" s="1901"/>
      <c r="H68" s="1901"/>
      <c r="I68" s="1901"/>
      <c r="J68" s="1901"/>
      <c r="K68" s="1901"/>
      <c r="L68" s="435"/>
      <c r="M68" s="435"/>
      <c r="N68" s="435"/>
      <c r="O68" s="26"/>
      <c r="P68" s="26"/>
    </row>
    <row r="69" spans="1:16">
      <c r="A69" s="43"/>
      <c r="B69" s="816"/>
      <c r="C69" s="816"/>
      <c r="D69" s="816"/>
      <c r="E69" s="816"/>
      <c r="F69" s="816"/>
      <c r="G69" s="816"/>
      <c r="H69" s="816"/>
      <c r="I69" s="816"/>
      <c r="J69" s="816"/>
      <c r="K69" s="816"/>
      <c r="L69" s="435"/>
      <c r="M69" s="435"/>
      <c r="N69" s="435"/>
      <c r="O69" s="26"/>
      <c r="P69" s="26"/>
    </row>
    <row r="70" spans="1:16" ht="28">
      <c r="A70" s="43"/>
      <c r="B70" s="102"/>
      <c r="C70" s="971">
        <v>2019</v>
      </c>
      <c r="D70" s="817">
        <v>2020</v>
      </c>
      <c r="E70" s="817">
        <v>2021</v>
      </c>
      <c r="F70" s="817">
        <v>2022</v>
      </c>
      <c r="G70" s="817">
        <v>2023</v>
      </c>
      <c r="H70" s="817">
        <v>2024</v>
      </c>
      <c r="I70" s="817">
        <v>2025</v>
      </c>
      <c r="J70" s="817" t="s">
        <v>863</v>
      </c>
      <c r="K70" s="817" t="s">
        <v>864</v>
      </c>
      <c r="L70" s="435"/>
      <c r="M70" s="435"/>
      <c r="N70" s="435"/>
      <c r="O70" s="26"/>
      <c r="P70" s="26"/>
    </row>
    <row r="71" spans="1:16" ht="28" customHeight="1">
      <c r="A71" s="43"/>
      <c r="B71" s="640" t="s">
        <v>881</v>
      </c>
      <c r="C71" s="440" t="s">
        <v>886</v>
      </c>
      <c r="D71" s="440" t="s">
        <v>886</v>
      </c>
      <c r="E71" s="440" t="s">
        <v>886</v>
      </c>
      <c r="F71" s="440" t="s">
        <v>887</v>
      </c>
      <c r="G71" s="440" t="s">
        <v>887</v>
      </c>
      <c r="H71" s="440" t="s">
        <v>887</v>
      </c>
      <c r="I71" s="440" t="s">
        <v>887</v>
      </c>
      <c r="J71" s="442"/>
      <c r="K71" s="442" t="str">
        <f>IFERROR(VLOOKUP(G71,'ESG Database'!$D$15:$M$818,3,0),"")</f>
        <v/>
      </c>
      <c r="L71" s="435"/>
      <c r="M71" s="435"/>
      <c r="N71" s="435"/>
      <c r="O71" s="26"/>
      <c r="P71" s="26"/>
    </row>
    <row r="72" spans="1:16" ht="28" customHeight="1">
      <c r="A72" s="43"/>
      <c r="B72" s="819" t="s">
        <v>876</v>
      </c>
      <c r="C72" s="443" t="s">
        <v>888</v>
      </c>
      <c r="D72" s="443" t="s">
        <v>888</v>
      </c>
      <c r="E72" s="443" t="s">
        <v>888</v>
      </c>
      <c r="F72" s="443" t="s">
        <v>888</v>
      </c>
      <c r="G72" s="443" t="s">
        <v>888</v>
      </c>
      <c r="H72" s="443" t="s">
        <v>888</v>
      </c>
      <c r="I72" s="443" t="s">
        <v>888</v>
      </c>
      <c r="J72" s="445"/>
      <c r="K72" s="445" t="s">
        <v>878</v>
      </c>
      <c r="L72" s="435"/>
      <c r="M72" s="435"/>
      <c r="N72" s="435"/>
      <c r="O72" s="26"/>
      <c r="P72" s="26"/>
    </row>
    <row r="73" spans="1:16" ht="28" customHeight="1">
      <c r="A73" s="43"/>
      <c r="B73" s="818" t="s">
        <v>865</v>
      </c>
      <c r="C73" s="447" t="s">
        <v>889</v>
      </c>
      <c r="D73" s="447" t="s">
        <v>889</v>
      </c>
      <c r="E73" s="447" t="s">
        <v>889</v>
      </c>
      <c r="F73" s="446" t="s">
        <v>890</v>
      </c>
      <c r="G73" s="446" t="s">
        <v>890</v>
      </c>
      <c r="H73" s="446" t="s">
        <v>890</v>
      </c>
      <c r="I73" s="446" t="s">
        <v>2072</v>
      </c>
      <c r="J73" s="438"/>
      <c r="K73" s="438"/>
      <c r="L73" s="435"/>
      <c r="M73" s="435"/>
      <c r="N73" s="435"/>
      <c r="O73" s="26"/>
      <c r="P73" s="26"/>
    </row>
    <row r="74" spans="1:16">
      <c r="A74" s="43"/>
      <c r="B74" s="43"/>
      <c r="C74" s="43"/>
      <c r="D74" s="43"/>
      <c r="E74" s="47"/>
      <c r="F74" s="99"/>
      <c r="G74" s="99"/>
      <c r="H74" s="99"/>
      <c r="I74" s="99"/>
      <c r="J74" s="99"/>
      <c r="K74" s="99"/>
      <c r="L74" s="435"/>
      <c r="M74" s="435"/>
      <c r="N74" s="435"/>
      <c r="O74" s="26"/>
      <c r="P74" s="26"/>
    </row>
    <row r="75" spans="1:16">
      <c r="A75" s="43"/>
      <c r="B75" s="43"/>
      <c r="C75" s="43"/>
      <c r="D75" s="43"/>
      <c r="E75" s="47"/>
      <c r="F75" s="99"/>
      <c r="G75" s="99"/>
      <c r="H75" s="99"/>
      <c r="I75" s="99"/>
      <c r="J75" s="99"/>
      <c r="K75" s="99"/>
      <c r="L75" s="435"/>
      <c r="M75" s="435"/>
      <c r="N75" s="435"/>
      <c r="O75" s="26"/>
      <c r="P75" s="26"/>
    </row>
    <row r="76" spans="1:16" ht="18.5">
      <c r="A76" s="43"/>
      <c r="B76" s="110" t="s">
        <v>891</v>
      </c>
      <c r="C76" s="56"/>
      <c r="D76" s="43"/>
      <c r="E76" s="43"/>
      <c r="F76" s="47"/>
      <c r="G76" s="99"/>
      <c r="H76" s="99"/>
      <c r="I76" s="99"/>
      <c r="J76" s="99"/>
      <c r="K76" s="99"/>
      <c r="L76" s="435"/>
      <c r="M76" s="435"/>
      <c r="N76" s="435"/>
      <c r="O76" s="26"/>
      <c r="P76" s="26"/>
    </row>
    <row r="77" spans="1:16">
      <c r="A77" s="43"/>
      <c r="B77" s="1898" t="s">
        <v>892</v>
      </c>
      <c r="C77" s="1898"/>
      <c r="D77" s="1898"/>
      <c r="E77" s="1898"/>
      <c r="F77" s="1898"/>
      <c r="G77" s="1898"/>
      <c r="H77" s="1898"/>
      <c r="I77" s="1898"/>
      <c r="J77" s="1898"/>
      <c r="K77" s="1898"/>
      <c r="L77" s="435"/>
      <c r="M77" s="435"/>
      <c r="N77" s="435"/>
      <c r="O77" s="26"/>
      <c r="P77" s="26"/>
    </row>
    <row r="78" spans="1:16">
      <c r="A78" s="43"/>
      <c r="B78" s="1898"/>
      <c r="C78" s="1898"/>
      <c r="D78" s="1898"/>
      <c r="E78" s="1898"/>
      <c r="F78" s="1898"/>
      <c r="G78" s="1898"/>
      <c r="H78" s="1898"/>
      <c r="I78" s="1898"/>
      <c r="J78" s="1898"/>
      <c r="K78" s="1898"/>
      <c r="L78" s="435"/>
      <c r="M78" s="435"/>
      <c r="N78" s="435"/>
      <c r="O78" s="26"/>
      <c r="P78" s="26"/>
    </row>
    <row r="79" spans="1:16">
      <c r="A79" s="43"/>
      <c r="B79" s="1898"/>
      <c r="C79" s="1898"/>
      <c r="D79" s="1898"/>
      <c r="E79" s="1898"/>
      <c r="F79" s="1898"/>
      <c r="G79" s="1898"/>
      <c r="H79" s="1898"/>
      <c r="I79" s="1898"/>
      <c r="J79" s="1898"/>
      <c r="K79" s="1898"/>
      <c r="L79" s="435"/>
      <c r="M79" s="435"/>
      <c r="N79" s="435"/>
      <c r="O79" s="26"/>
      <c r="P79" s="26"/>
    </row>
    <row r="80" spans="1:16">
      <c r="A80" s="43"/>
      <c r="B80" s="816"/>
      <c r="C80" s="816"/>
      <c r="D80" s="816"/>
      <c r="E80" s="816"/>
      <c r="F80" s="816"/>
      <c r="G80" s="816"/>
      <c r="H80" s="816"/>
      <c r="I80" s="816"/>
      <c r="J80" s="816"/>
      <c r="K80" s="816"/>
      <c r="L80" s="435"/>
      <c r="M80" s="435"/>
      <c r="N80" s="435"/>
      <c r="O80" s="26"/>
      <c r="P80" s="26"/>
    </row>
    <row r="81" spans="1:16" ht="28">
      <c r="A81" s="43"/>
      <c r="B81" s="102"/>
      <c r="C81" s="817">
        <v>2019</v>
      </c>
      <c r="D81" s="817">
        <v>2020</v>
      </c>
      <c r="E81" s="817">
        <v>2021</v>
      </c>
      <c r="F81" s="817">
        <v>2022</v>
      </c>
      <c r="G81" s="817">
        <v>2023</v>
      </c>
      <c r="H81" s="817">
        <v>2024</v>
      </c>
      <c r="I81" s="817">
        <v>2025</v>
      </c>
      <c r="J81" s="817" t="s">
        <v>863</v>
      </c>
      <c r="K81" s="817" t="s">
        <v>864</v>
      </c>
      <c r="L81" s="435"/>
      <c r="M81" s="435"/>
      <c r="N81" s="435"/>
      <c r="O81" s="26"/>
      <c r="P81" s="26"/>
    </row>
    <row r="82" spans="1:16" ht="54">
      <c r="A82" s="43"/>
      <c r="B82" s="819" t="s">
        <v>876</v>
      </c>
      <c r="C82" s="448"/>
      <c r="D82" s="448"/>
      <c r="E82" s="444" t="s">
        <v>893</v>
      </c>
      <c r="F82" s="444" t="s">
        <v>894</v>
      </c>
      <c r="G82" s="444" t="s">
        <v>894</v>
      </c>
      <c r="H82" s="444" t="s">
        <v>1216</v>
      </c>
      <c r="I82" s="444" t="s">
        <v>1216</v>
      </c>
      <c r="J82" s="445"/>
      <c r="K82" s="445" t="s">
        <v>2266</v>
      </c>
      <c r="L82" s="435"/>
      <c r="M82" s="435"/>
      <c r="N82" s="435"/>
      <c r="O82" s="26"/>
      <c r="P82" s="26"/>
    </row>
    <row r="83" spans="1:16" ht="14">
      <c r="A83" s="43"/>
      <c r="B83" s="640"/>
      <c r="C83" s="449"/>
      <c r="D83" s="449"/>
      <c r="E83" s="441"/>
      <c r="F83" s="441"/>
      <c r="G83" s="441"/>
      <c r="H83" s="441"/>
      <c r="I83" s="441"/>
      <c r="J83" s="442"/>
      <c r="K83" s="442"/>
      <c r="L83" s="435"/>
      <c r="M83" s="435"/>
      <c r="N83" s="435"/>
      <c r="O83" s="26"/>
      <c r="P83" s="26"/>
    </row>
    <row r="84" spans="1:16">
      <c r="A84" s="43"/>
      <c r="B84" s="435"/>
      <c r="C84" s="435"/>
      <c r="D84" s="435"/>
      <c r="E84" s="435"/>
      <c r="F84" s="435"/>
      <c r="G84" s="435"/>
      <c r="H84" s="435"/>
      <c r="I84" s="435"/>
      <c r="J84" s="435"/>
      <c r="K84" s="435"/>
      <c r="L84" s="435"/>
      <c r="M84" s="435"/>
      <c r="N84" s="435"/>
      <c r="O84" s="26"/>
      <c r="P84" s="26"/>
    </row>
    <row r="85" spans="1:16" ht="18.5">
      <c r="A85" s="43"/>
      <c r="B85" s="110" t="s">
        <v>895</v>
      </c>
      <c r="C85" s="56"/>
      <c r="D85" s="43"/>
      <c r="E85" s="43"/>
      <c r="F85" s="47"/>
      <c r="G85" s="99"/>
      <c r="H85" s="99"/>
      <c r="I85" s="99"/>
      <c r="J85" s="99"/>
      <c r="K85" s="99"/>
      <c r="L85" s="435"/>
      <c r="M85" s="435"/>
      <c r="N85" s="435"/>
      <c r="O85" s="26"/>
      <c r="P85" s="26"/>
    </row>
    <row r="86" spans="1:16">
      <c r="A86" s="43"/>
      <c r="B86" s="1900" t="s">
        <v>896</v>
      </c>
      <c r="C86" s="1898"/>
      <c r="D86" s="1898"/>
      <c r="E86" s="1898"/>
      <c r="F86" s="1898"/>
      <c r="G86" s="1898"/>
      <c r="H86" s="1898"/>
      <c r="I86" s="1898"/>
      <c r="J86" s="1898"/>
      <c r="K86" s="1898"/>
      <c r="L86" s="435"/>
      <c r="M86" s="435"/>
      <c r="N86" s="435"/>
      <c r="O86" s="26"/>
      <c r="P86" s="26"/>
    </row>
    <row r="87" spans="1:16">
      <c r="A87" s="43"/>
      <c r="B87" s="1898"/>
      <c r="C87" s="1898"/>
      <c r="D87" s="1898"/>
      <c r="E87" s="1898"/>
      <c r="F87" s="1898"/>
      <c r="G87" s="1898"/>
      <c r="H87" s="1898"/>
      <c r="I87" s="1898"/>
      <c r="J87" s="1898"/>
      <c r="K87" s="1898"/>
      <c r="L87" s="435"/>
      <c r="M87" s="435"/>
      <c r="N87" s="435"/>
      <c r="O87" s="26"/>
      <c r="P87" s="26"/>
    </row>
    <row r="88" spans="1:16">
      <c r="A88" s="43"/>
      <c r="B88" s="816"/>
      <c r="C88" s="816"/>
      <c r="D88" s="816"/>
      <c r="E88" s="816"/>
      <c r="F88" s="816"/>
      <c r="G88" s="816"/>
      <c r="H88" s="816"/>
      <c r="I88" s="816"/>
      <c r="J88" s="816"/>
      <c r="K88" s="816"/>
      <c r="L88" s="435"/>
      <c r="M88" s="435"/>
      <c r="N88" s="435"/>
      <c r="O88" s="26"/>
      <c r="P88" s="26"/>
    </row>
    <row r="89" spans="1:16" ht="28">
      <c r="A89" s="43"/>
      <c r="B89" s="102"/>
      <c r="C89" s="817">
        <v>2019</v>
      </c>
      <c r="D89" s="817">
        <v>2020</v>
      </c>
      <c r="E89" s="817">
        <v>2021</v>
      </c>
      <c r="F89" s="817">
        <v>2022</v>
      </c>
      <c r="G89" s="817">
        <v>2023</v>
      </c>
      <c r="H89" s="817">
        <v>2024</v>
      </c>
      <c r="I89" s="817">
        <v>2025</v>
      </c>
      <c r="J89" s="817" t="s">
        <v>863</v>
      </c>
      <c r="K89" s="817" t="s">
        <v>897</v>
      </c>
      <c r="L89" s="435"/>
      <c r="M89" s="435"/>
      <c r="N89" s="435"/>
      <c r="O89" s="26"/>
      <c r="P89" s="26"/>
    </row>
    <row r="90" spans="1:16" ht="40.5">
      <c r="A90" s="43"/>
      <c r="B90" s="532" t="s">
        <v>898</v>
      </c>
      <c r="C90" s="450"/>
      <c r="D90" s="450"/>
      <c r="E90" s="451"/>
      <c r="F90" s="451"/>
      <c r="G90" s="452" t="s">
        <v>899</v>
      </c>
      <c r="H90" s="452" t="s">
        <v>1218</v>
      </c>
      <c r="I90" s="452" t="s">
        <v>2073</v>
      </c>
      <c r="J90" s="451"/>
      <c r="K90" s="451" t="s">
        <v>2267</v>
      </c>
      <c r="L90" s="435"/>
      <c r="M90" s="435"/>
      <c r="N90" s="435"/>
      <c r="O90" s="26"/>
      <c r="P90" s="26"/>
    </row>
    <row r="91" spans="1:16" ht="28" customHeight="1">
      <c r="A91" s="43"/>
      <c r="B91" s="819" t="s">
        <v>900</v>
      </c>
      <c r="C91" s="448"/>
      <c r="D91" s="444" t="s">
        <v>901</v>
      </c>
      <c r="E91" s="444"/>
      <c r="F91" s="444" t="s">
        <v>902</v>
      </c>
      <c r="G91" s="444" t="s">
        <v>903</v>
      </c>
      <c r="H91" s="444" t="s">
        <v>1217</v>
      </c>
      <c r="I91" s="444" t="s">
        <v>2074</v>
      </c>
      <c r="J91" s="445"/>
      <c r="K91" s="445" t="str">
        <f>IFERROR(VLOOKUP(G91,'ESG Database'!$D$15:$M$818,3,0),"")</f>
        <v/>
      </c>
      <c r="L91" s="435"/>
      <c r="M91" s="435"/>
      <c r="N91" s="435"/>
      <c r="O91" s="26"/>
      <c r="P91" s="26"/>
    </row>
    <row r="92" spans="1:16">
      <c r="A92" s="43"/>
      <c r="B92" s="85" t="s">
        <v>904</v>
      </c>
      <c r="C92" s="449"/>
      <c r="D92" s="449"/>
      <c r="E92" s="442"/>
      <c r="F92" s="442"/>
      <c r="G92" s="442"/>
      <c r="H92" s="442"/>
      <c r="I92" s="442"/>
      <c r="J92" s="442"/>
      <c r="K92" s="442"/>
      <c r="L92" s="435"/>
      <c r="M92" s="435"/>
      <c r="N92" s="435"/>
      <c r="O92" s="26"/>
      <c r="P92" s="26"/>
    </row>
    <row r="93" spans="1:16">
      <c r="A93" s="43"/>
      <c r="B93" s="85"/>
      <c r="C93" s="449"/>
      <c r="D93" s="449"/>
      <c r="E93" s="442"/>
      <c r="F93" s="442"/>
      <c r="G93" s="442"/>
      <c r="H93" s="442"/>
      <c r="I93" s="442"/>
      <c r="J93" s="442"/>
      <c r="K93" s="442"/>
      <c r="L93" s="435"/>
      <c r="M93" s="435"/>
      <c r="N93" s="435"/>
      <c r="O93" s="26"/>
      <c r="P93" s="26"/>
    </row>
    <row r="94" spans="1:16" ht="18.5">
      <c r="A94" s="43"/>
      <c r="B94" s="110" t="s">
        <v>905</v>
      </c>
      <c r="C94" s="56"/>
      <c r="D94" s="43"/>
      <c r="E94" s="43"/>
      <c r="F94" s="47"/>
      <c r="G94" s="99"/>
      <c r="H94" s="99"/>
      <c r="I94" s="99"/>
      <c r="J94" s="99"/>
      <c r="K94" s="99"/>
      <c r="L94" s="435"/>
      <c r="M94" s="435"/>
      <c r="N94" s="435"/>
      <c r="O94" s="26"/>
      <c r="P94" s="26"/>
    </row>
    <row r="95" spans="1:16">
      <c r="A95" s="43"/>
      <c r="B95" s="1898" t="s">
        <v>906</v>
      </c>
      <c r="C95" s="1898"/>
      <c r="D95" s="1898"/>
      <c r="E95" s="1898"/>
      <c r="F95" s="1898"/>
      <c r="G95" s="1898"/>
      <c r="H95" s="1898"/>
      <c r="I95" s="1898"/>
      <c r="J95" s="1898"/>
      <c r="K95" s="1898"/>
      <c r="L95" s="435"/>
      <c r="M95" s="435"/>
      <c r="N95" s="435"/>
      <c r="O95" s="26"/>
      <c r="P95" s="26"/>
    </row>
    <row r="96" spans="1:16">
      <c r="A96" s="43"/>
      <c r="B96" s="1898"/>
      <c r="C96" s="1898"/>
      <c r="D96" s="1898"/>
      <c r="E96" s="1898"/>
      <c r="F96" s="1898"/>
      <c r="G96" s="1898"/>
      <c r="H96" s="1898"/>
      <c r="I96" s="1898"/>
      <c r="J96" s="1898"/>
      <c r="K96" s="1898"/>
      <c r="L96" s="435"/>
      <c r="M96" s="435"/>
      <c r="N96" s="435"/>
      <c r="O96" s="26"/>
      <c r="P96" s="26"/>
    </row>
    <row r="97" spans="1:31">
      <c r="A97" s="43"/>
      <c r="B97" s="1898"/>
      <c r="C97" s="1898"/>
      <c r="D97" s="1898"/>
      <c r="E97" s="1898"/>
      <c r="F97" s="1898"/>
      <c r="G97" s="1898"/>
      <c r="H97" s="1898"/>
      <c r="I97" s="1898"/>
      <c r="J97" s="1898"/>
      <c r="K97" s="1898"/>
      <c r="L97" s="435"/>
      <c r="M97" s="435"/>
      <c r="N97" s="435"/>
      <c r="O97" s="26"/>
      <c r="P97" s="26"/>
    </row>
    <row r="98" spans="1:31">
      <c r="A98" s="43"/>
      <c r="B98" s="816"/>
      <c r="C98" s="816"/>
      <c r="D98" s="816"/>
      <c r="E98" s="816"/>
      <c r="F98" s="816"/>
      <c r="G98" s="816"/>
      <c r="H98" s="816"/>
      <c r="I98" s="816"/>
      <c r="J98" s="816"/>
      <c r="K98" s="816"/>
      <c r="L98" s="435"/>
      <c r="M98" s="435"/>
      <c r="N98" s="435"/>
      <c r="O98" s="26"/>
      <c r="P98" s="26"/>
    </row>
    <row r="99" spans="1:31" ht="28">
      <c r="A99" s="43"/>
      <c r="B99" s="102"/>
      <c r="C99" s="817">
        <v>2019</v>
      </c>
      <c r="D99" s="817">
        <v>2020</v>
      </c>
      <c r="E99" s="817">
        <v>2021</v>
      </c>
      <c r="F99" s="817">
        <v>2022</v>
      </c>
      <c r="G99" s="817">
        <v>2023</v>
      </c>
      <c r="H99" s="817">
        <v>2024</v>
      </c>
      <c r="I99" s="817">
        <v>2025</v>
      </c>
      <c r="J99" s="817" t="s">
        <v>863</v>
      </c>
      <c r="K99" s="817" t="s">
        <v>897</v>
      </c>
      <c r="L99" s="435"/>
      <c r="M99" s="435"/>
      <c r="N99" s="435"/>
      <c r="O99" s="26"/>
      <c r="P99" s="26"/>
    </row>
    <row r="100" spans="1:31" ht="28" customHeight="1">
      <c r="A100" s="43"/>
      <c r="B100" s="819" t="s">
        <v>876</v>
      </c>
      <c r="C100" s="448"/>
      <c r="D100" s="448"/>
      <c r="E100" s="445"/>
      <c r="F100" s="1721" t="s">
        <v>907</v>
      </c>
      <c r="G100" s="444" t="s">
        <v>908</v>
      </c>
      <c r="H100" s="444" t="s">
        <v>908</v>
      </c>
      <c r="I100" s="444" t="s">
        <v>908</v>
      </c>
      <c r="J100" s="445"/>
      <c r="K100" s="445" t="s">
        <v>1224</v>
      </c>
      <c r="L100" s="435"/>
      <c r="M100" s="435"/>
      <c r="N100" s="435"/>
      <c r="O100" s="26"/>
      <c r="P100" s="26"/>
    </row>
    <row r="101" spans="1:31">
      <c r="A101" s="43"/>
      <c r="B101" s="435"/>
      <c r="C101" s="435"/>
      <c r="D101" s="435"/>
      <c r="E101" s="435"/>
      <c r="F101" s="435"/>
      <c r="G101" s="435"/>
      <c r="H101" s="435"/>
      <c r="I101" s="435"/>
      <c r="J101" s="435"/>
      <c r="K101" s="435"/>
      <c r="L101" s="435"/>
      <c r="M101" s="435"/>
      <c r="N101" s="435"/>
      <c r="O101" s="26"/>
      <c r="P101" s="26"/>
    </row>
    <row r="102" spans="1:31">
      <c r="A102" s="43"/>
      <c r="B102" s="435"/>
      <c r="C102" s="435"/>
      <c r="D102" s="435"/>
      <c r="E102" s="435"/>
      <c r="F102" s="435"/>
      <c r="G102" s="435"/>
      <c r="H102" s="435"/>
      <c r="I102" s="435"/>
      <c r="J102" s="435"/>
      <c r="K102" s="435"/>
      <c r="L102" s="435"/>
      <c r="M102" s="435"/>
      <c r="N102" s="435"/>
      <c r="O102" s="26"/>
      <c r="P102" s="26"/>
    </row>
    <row r="103" spans="1:31" ht="18.5">
      <c r="A103" s="43"/>
      <c r="B103" s="110" t="s">
        <v>909</v>
      </c>
      <c r="C103" s="56"/>
      <c r="D103" s="43"/>
      <c r="E103" s="43"/>
      <c r="F103" s="47"/>
      <c r="G103" s="99"/>
      <c r="H103" s="99"/>
      <c r="I103" s="99"/>
      <c r="J103" s="99"/>
      <c r="K103" s="99"/>
      <c r="L103" s="435"/>
      <c r="M103" s="435"/>
      <c r="N103" s="435"/>
      <c r="O103" s="26"/>
      <c r="P103" s="26"/>
    </row>
    <row r="104" spans="1:31">
      <c r="A104" s="43"/>
      <c r="B104" s="1898" t="s">
        <v>910</v>
      </c>
      <c r="C104" s="1898"/>
      <c r="D104" s="1898"/>
      <c r="E104" s="1898"/>
      <c r="F104" s="1898"/>
      <c r="G104" s="1898"/>
      <c r="H104" s="1898"/>
      <c r="I104" s="1898"/>
      <c r="J104" s="1898"/>
      <c r="K104" s="1898"/>
      <c r="L104" s="435"/>
      <c r="M104" s="435"/>
      <c r="N104" s="435"/>
      <c r="O104" s="26"/>
      <c r="P104" s="26"/>
    </row>
    <row r="105" spans="1:31">
      <c r="A105" s="43"/>
      <c r="B105" s="1898"/>
      <c r="C105" s="1898"/>
      <c r="D105" s="1898"/>
      <c r="E105" s="1898"/>
      <c r="F105" s="1898"/>
      <c r="G105" s="1898"/>
      <c r="H105" s="1898"/>
      <c r="I105" s="1898"/>
      <c r="J105" s="1898"/>
      <c r="K105" s="1898"/>
      <c r="L105" s="435"/>
      <c r="M105" s="435"/>
      <c r="N105" s="435"/>
      <c r="O105" s="26"/>
      <c r="P105" s="26"/>
    </row>
    <row r="106" spans="1:31">
      <c r="A106" s="43"/>
      <c r="B106" s="1898"/>
      <c r="C106" s="1898"/>
      <c r="D106" s="1898"/>
      <c r="E106" s="1898"/>
      <c r="F106" s="1898"/>
      <c r="G106" s="1898"/>
      <c r="H106" s="1898"/>
      <c r="I106" s="1898"/>
      <c r="J106" s="1898"/>
      <c r="K106" s="1898"/>
      <c r="L106" s="435"/>
      <c r="M106" s="435"/>
      <c r="N106" s="435"/>
      <c r="O106" s="26"/>
      <c r="P106" s="26"/>
    </row>
    <row r="107" spans="1:31" ht="28" customHeight="1">
      <c r="A107" s="43"/>
      <c r="B107" s="1899"/>
      <c r="C107" s="1899"/>
      <c r="D107" s="1899"/>
      <c r="E107" s="1899"/>
      <c r="F107" s="1899"/>
      <c r="G107" s="1899"/>
      <c r="H107" s="1899"/>
      <c r="I107" s="1899"/>
      <c r="J107" s="1899"/>
      <c r="K107" s="1899"/>
      <c r="L107" s="435"/>
      <c r="M107" s="435"/>
      <c r="N107" s="435"/>
      <c r="O107" s="26"/>
      <c r="P107" s="26"/>
    </row>
    <row r="108" spans="1:31" ht="28">
      <c r="A108" s="43"/>
      <c r="B108" s="102"/>
      <c r="C108" s="817">
        <v>2019</v>
      </c>
      <c r="D108" s="817">
        <v>2020</v>
      </c>
      <c r="E108" s="817">
        <v>2021</v>
      </c>
      <c r="F108" s="817">
        <v>2022</v>
      </c>
      <c r="G108" s="817">
        <v>2023</v>
      </c>
      <c r="H108" s="817">
        <v>2024</v>
      </c>
      <c r="I108" s="817">
        <v>2025</v>
      </c>
      <c r="J108" s="817" t="s">
        <v>863</v>
      </c>
      <c r="K108" s="817" t="s">
        <v>897</v>
      </c>
      <c r="L108" s="435"/>
      <c r="M108" s="435"/>
      <c r="N108" s="435"/>
      <c r="O108" s="26"/>
      <c r="P108" s="26"/>
    </row>
    <row r="109" spans="1:31" ht="40.5">
      <c r="A109" s="43"/>
      <c r="B109" s="819" t="s">
        <v>876</v>
      </c>
      <c r="C109" s="448"/>
      <c r="D109" s="448"/>
      <c r="E109" s="445"/>
      <c r="F109" s="444" t="s">
        <v>911</v>
      </c>
      <c r="G109" s="444" t="s">
        <v>912</v>
      </c>
      <c r="H109" s="444" t="s">
        <v>1223</v>
      </c>
      <c r="I109" s="444" t="s">
        <v>912</v>
      </c>
      <c r="J109" s="445"/>
      <c r="K109" s="445" t="s">
        <v>878</v>
      </c>
      <c r="L109" s="435"/>
      <c r="M109" s="435"/>
      <c r="N109" s="435"/>
      <c r="O109" s="26"/>
      <c r="P109" s="26"/>
    </row>
    <row r="110" spans="1:31">
      <c r="A110" s="43"/>
      <c r="B110" s="43"/>
      <c r="C110" s="43"/>
      <c r="D110" s="43"/>
      <c r="E110" s="47"/>
      <c r="F110" s="99"/>
      <c r="G110" s="99"/>
      <c r="H110" s="99"/>
      <c r="I110" s="99"/>
      <c r="J110" s="99"/>
      <c r="K110" s="99"/>
      <c r="L110" s="435"/>
      <c r="M110" s="435"/>
      <c r="N110" s="435"/>
      <c r="O110" s="26"/>
      <c r="P110" s="26"/>
    </row>
    <row r="111" spans="1:31">
      <c r="A111" s="43"/>
      <c r="B111" s="43"/>
      <c r="C111" s="43"/>
      <c r="D111" s="43"/>
      <c r="E111" s="47"/>
      <c r="F111" s="99"/>
      <c r="G111" s="99"/>
      <c r="H111" s="99"/>
      <c r="I111" s="99"/>
      <c r="J111" s="99"/>
      <c r="K111" s="99"/>
      <c r="L111" s="435"/>
      <c r="M111" s="435"/>
      <c r="N111" s="435"/>
      <c r="O111" s="26"/>
      <c r="P111" s="26"/>
    </row>
    <row r="112" spans="1:31" ht="22.5">
      <c r="A112" s="43"/>
      <c r="B112" s="54" t="s">
        <v>913</v>
      </c>
      <c r="C112" s="453"/>
      <c r="D112" s="453"/>
      <c r="E112" s="453"/>
      <c r="F112" s="453"/>
      <c r="G112" s="453"/>
      <c r="H112" s="453"/>
      <c r="I112" s="453"/>
      <c r="J112" s="453"/>
      <c r="K112" s="454"/>
      <c r="L112" s="454"/>
      <c r="M112" s="454"/>
      <c r="N112" s="454"/>
      <c r="O112" s="27"/>
      <c r="P112" s="27"/>
      <c r="Q112" s="27"/>
      <c r="R112" s="27"/>
      <c r="S112" s="27"/>
      <c r="T112" s="27"/>
      <c r="U112" s="27"/>
      <c r="X112" s="7"/>
      <c r="Y112" s="6"/>
      <c r="Z112" s="6"/>
      <c r="AA112" s="6"/>
      <c r="AB112" s="6"/>
      <c r="AC112" s="6"/>
      <c r="AD112" s="6"/>
      <c r="AE112" s="6"/>
    </row>
    <row r="113" spans="1:31" ht="14" customHeight="1">
      <c r="A113" s="43"/>
      <c r="B113" s="54"/>
      <c r="C113" s="453"/>
      <c r="D113" s="453"/>
      <c r="E113" s="453"/>
      <c r="F113" s="453"/>
      <c r="G113" s="453"/>
      <c r="H113" s="453"/>
      <c r="I113" s="453"/>
      <c r="J113" s="453"/>
      <c r="K113" s="454"/>
      <c r="L113" s="454"/>
      <c r="M113" s="454"/>
      <c r="N113" s="454"/>
      <c r="O113" s="27"/>
      <c r="P113" s="27"/>
      <c r="Q113" s="27"/>
      <c r="R113" s="27"/>
      <c r="S113" s="27"/>
      <c r="T113" s="27"/>
      <c r="U113" s="27"/>
      <c r="X113" s="7"/>
      <c r="Y113" s="6"/>
      <c r="Z113" s="6"/>
      <c r="AA113" s="6"/>
      <c r="AB113" s="6"/>
      <c r="AC113" s="6"/>
      <c r="AD113" s="6"/>
      <c r="AE113" s="6"/>
    </row>
    <row r="114" spans="1:31" ht="18.5">
      <c r="A114" s="43"/>
      <c r="B114" s="110" t="s">
        <v>914</v>
      </c>
      <c r="C114" s="56"/>
      <c r="D114" s="43"/>
      <c r="E114" s="43"/>
      <c r="F114" s="47"/>
      <c r="G114" s="99"/>
      <c r="H114" s="99"/>
      <c r="I114" s="99"/>
      <c r="J114" s="99"/>
      <c r="K114" s="99"/>
      <c r="L114" s="454"/>
      <c r="M114" s="454"/>
      <c r="N114" s="454"/>
      <c r="O114" s="27"/>
      <c r="P114" s="27"/>
      <c r="Q114" s="27"/>
      <c r="R114" s="27"/>
      <c r="S114" s="27"/>
      <c r="T114" s="27"/>
      <c r="U114" s="27"/>
      <c r="X114" s="7"/>
      <c r="Y114" s="6"/>
      <c r="Z114" s="6"/>
      <c r="AA114" s="6"/>
      <c r="AB114" s="6"/>
      <c r="AC114" s="6"/>
      <c r="AD114" s="6"/>
      <c r="AE114" s="6"/>
    </row>
    <row r="115" spans="1:31" ht="13.5" customHeight="1">
      <c r="A115" s="43"/>
      <c r="B115" s="1898" t="s">
        <v>977</v>
      </c>
      <c r="C115" s="1898"/>
      <c r="D115" s="1898"/>
      <c r="E115" s="1898"/>
      <c r="F115" s="1898"/>
      <c r="G115" s="1898"/>
      <c r="H115" s="1898"/>
      <c r="I115" s="1898"/>
      <c r="J115" s="1898"/>
      <c r="K115" s="1898"/>
      <c r="L115" s="454"/>
      <c r="M115" s="454"/>
      <c r="N115" s="454"/>
      <c r="O115" s="27"/>
      <c r="P115" s="27"/>
      <c r="Q115" s="27"/>
      <c r="R115" s="27"/>
      <c r="S115" s="27"/>
      <c r="T115" s="27"/>
      <c r="U115" s="27"/>
      <c r="X115" s="7"/>
      <c r="Y115" s="6"/>
      <c r="Z115" s="6"/>
      <c r="AA115" s="6"/>
      <c r="AB115" s="6"/>
      <c r="AC115" s="6"/>
      <c r="AD115" s="6"/>
      <c r="AE115" s="6"/>
    </row>
    <row r="116" spans="1:31" ht="13.5" customHeight="1">
      <c r="A116" s="43"/>
      <c r="B116" s="1898"/>
      <c r="C116" s="1898"/>
      <c r="D116" s="1898"/>
      <c r="E116" s="1898"/>
      <c r="F116" s="1898"/>
      <c r="G116" s="1898"/>
      <c r="H116" s="1898"/>
      <c r="I116" s="1898"/>
      <c r="J116" s="1898"/>
      <c r="K116" s="1898"/>
      <c r="L116" s="454"/>
      <c r="M116" s="454"/>
      <c r="N116" s="454"/>
      <c r="O116" s="27"/>
      <c r="P116" s="27"/>
      <c r="Q116" s="27"/>
      <c r="R116" s="27"/>
      <c r="S116" s="27"/>
      <c r="T116" s="27"/>
      <c r="U116" s="27"/>
      <c r="X116" s="7"/>
      <c r="Y116" s="6"/>
      <c r="Z116" s="6"/>
      <c r="AA116" s="6"/>
      <c r="AB116" s="6"/>
      <c r="AC116" s="6"/>
      <c r="AD116" s="6"/>
      <c r="AE116" s="6"/>
    </row>
    <row r="117" spans="1:31">
      <c r="A117" s="43"/>
      <c r="B117" s="1898"/>
      <c r="C117" s="1898"/>
      <c r="D117" s="1898"/>
      <c r="E117" s="1898"/>
      <c r="F117" s="1898"/>
      <c r="G117" s="1898"/>
      <c r="H117" s="1898"/>
      <c r="I117" s="1898"/>
      <c r="J117" s="1898"/>
      <c r="K117" s="1898"/>
      <c r="L117" s="454"/>
      <c r="M117" s="454"/>
      <c r="N117" s="454"/>
      <c r="O117" s="27"/>
      <c r="P117" s="27"/>
      <c r="Q117" s="27"/>
      <c r="R117" s="27"/>
      <c r="S117" s="27"/>
      <c r="T117" s="27"/>
      <c r="U117" s="27"/>
      <c r="X117" s="7"/>
      <c r="Y117" s="6"/>
      <c r="Z117" s="6"/>
      <c r="AA117" s="6"/>
      <c r="AB117" s="6"/>
      <c r="AC117" s="6"/>
      <c r="AD117" s="6"/>
      <c r="AE117" s="6"/>
    </row>
    <row r="118" spans="1:31">
      <c r="A118" s="43"/>
      <c r="B118" s="816"/>
      <c r="C118" s="816"/>
      <c r="D118" s="816"/>
      <c r="E118" s="816"/>
      <c r="F118" s="816"/>
      <c r="G118" s="816"/>
      <c r="H118" s="816"/>
      <c r="I118" s="816"/>
      <c r="J118" s="816"/>
      <c r="K118" s="816"/>
      <c r="L118" s="454"/>
      <c r="M118" s="454"/>
      <c r="N118" s="454"/>
      <c r="O118" s="27"/>
      <c r="P118" s="27"/>
      <c r="Q118" s="27"/>
      <c r="R118" s="27"/>
      <c r="S118" s="27"/>
      <c r="T118" s="27"/>
      <c r="U118" s="27"/>
      <c r="X118" s="7"/>
      <c r="Y118" s="6"/>
      <c r="Z118" s="6"/>
      <c r="AA118" s="6"/>
      <c r="AB118" s="6"/>
      <c r="AC118" s="6"/>
      <c r="AD118" s="6"/>
      <c r="AE118" s="6"/>
    </row>
    <row r="119" spans="1:31" ht="28">
      <c r="A119" s="43"/>
      <c r="B119" s="102"/>
      <c r="C119" s="817">
        <v>2019</v>
      </c>
      <c r="D119" s="817">
        <v>2020</v>
      </c>
      <c r="E119" s="817">
        <v>2021</v>
      </c>
      <c r="F119" s="817">
        <v>2022</v>
      </c>
      <c r="G119" s="817">
        <v>2023</v>
      </c>
      <c r="H119" s="817">
        <v>2024</v>
      </c>
      <c r="I119" s="817">
        <v>2025</v>
      </c>
      <c r="J119" s="817" t="s">
        <v>863</v>
      </c>
      <c r="K119" s="817" t="s">
        <v>897</v>
      </c>
      <c r="L119" s="454"/>
      <c r="M119" s="454"/>
      <c r="N119" s="454"/>
      <c r="O119" s="27"/>
      <c r="P119" s="27"/>
      <c r="Q119" s="27"/>
      <c r="R119" s="27"/>
      <c r="S119" s="27"/>
      <c r="T119" s="27"/>
      <c r="U119" s="27"/>
      <c r="X119" s="7"/>
      <c r="Y119" s="6"/>
      <c r="Z119" s="6"/>
      <c r="AA119" s="6"/>
      <c r="AB119" s="6"/>
      <c r="AC119" s="6"/>
      <c r="AD119" s="6"/>
      <c r="AE119" s="6"/>
    </row>
    <row r="120" spans="1:31" ht="28" customHeight="1">
      <c r="A120" s="43"/>
      <c r="B120" s="532" t="s">
        <v>915</v>
      </c>
      <c r="C120" s="450"/>
      <c r="D120" s="450"/>
      <c r="E120" s="450"/>
      <c r="F120" s="943" t="s">
        <v>916</v>
      </c>
      <c r="G120" s="943" t="s">
        <v>916</v>
      </c>
      <c r="H120" s="943" t="s">
        <v>916</v>
      </c>
      <c r="I120" s="943" t="s">
        <v>916</v>
      </c>
      <c r="J120" s="450"/>
      <c r="K120" s="451" t="s">
        <v>878</v>
      </c>
      <c r="L120" s="454"/>
      <c r="M120" s="454"/>
      <c r="N120" s="454"/>
      <c r="O120" s="27"/>
      <c r="P120" s="27"/>
      <c r="Q120" s="27"/>
      <c r="R120" s="27"/>
      <c r="S120" s="27"/>
      <c r="T120" s="27"/>
      <c r="U120" s="27"/>
      <c r="X120" s="7"/>
      <c r="Y120" s="6"/>
      <c r="Z120" s="6"/>
      <c r="AA120" s="6"/>
      <c r="AB120" s="6"/>
      <c r="AC120" s="6"/>
      <c r="AD120" s="6"/>
      <c r="AE120" s="6"/>
    </row>
    <row r="121" spans="1:31" ht="28" customHeight="1">
      <c r="A121" s="43"/>
      <c r="B121" s="526" t="s">
        <v>918</v>
      </c>
      <c r="C121" s="448"/>
      <c r="D121" s="448"/>
      <c r="E121" s="448"/>
      <c r="F121" s="443" t="s">
        <v>916</v>
      </c>
      <c r="G121" s="443" t="s">
        <v>916</v>
      </c>
      <c r="H121" s="443" t="s">
        <v>916</v>
      </c>
      <c r="I121" s="443" t="s">
        <v>916</v>
      </c>
      <c r="J121" s="448"/>
      <c r="K121" s="445" t="s">
        <v>878</v>
      </c>
      <c r="L121" s="454"/>
      <c r="M121" s="454"/>
      <c r="N121" s="454"/>
      <c r="O121" s="27"/>
      <c r="P121" s="27"/>
      <c r="Q121" s="27"/>
      <c r="R121" s="27"/>
      <c r="S121" s="27"/>
      <c r="T121" s="27"/>
      <c r="U121" s="27"/>
      <c r="X121" s="7"/>
      <c r="Y121" s="6"/>
      <c r="Z121" s="6"/>
      <c r="AA121" s="6"/>
      <c r="AB121" s="6"/>
      <c r="AC121" s="6"/>
      <c r="AD121" s="6"/>
      <c r="AE121" s="6"/>
    </row>
    <row r="122" spans="1:31">
      <c r="A122" s="43"/>
      <c r="B122" s="455"/>
      <c r="C122" s="453"/>
      <c r="D122" s="453"/>
      <c r="E122" s="453"/>
      <c r="F122" s="453"/>
      <c r="G122" s="453"/>
      <c r="H122" s="453"/>
      <c r="I122" s="453"/>
      <c r="J122" s="453"/>
      <c r="K122" s="454"/>
      <c r="L122" s="454"/>
      <c r="M122" s="454"/>
      <c r="N122" s="454"/>
      <c r="O122" s="27"/>
      <c r="P122" s="27"/>
      <c r="Q122" s="27"/>
      <c r="R122" s="27"/>
      <c r="S122" s="27"/>
      <c r="T122" s="27"/>
      <c r="U122" s="27"/>
      <c r="X122" s="7"/>
      <c r="Y122" s="6"/>
      <c r="Z122" s="6"/>
      <c r="AA122" s="6"/>
      <c r="AB122" s="6"/>
      <c r="AC122" s="6"/>
      <c r="AD122" s="6"/>
      <c r="AE122" s="6"/>
    </row>
    <row r="123" spans="1:31">
      <c r="A123" s="43"/>
      <c r="B123" s="455"/>
      <c r="C123" s="453"/>
      <c r="D123" s="453"/>
      <c r="E123" s="453"/>
      <c r="F123" s="453"/>
      <c r="G123" s="453"/>
      <c r="H123" s="453"/>
      <c r="I123" s="453"/>
      <c r="J123" s="453"/>
      <c r="K123" s="454"/>
      <c r="L123" s="454"/>
      <c r="M123" s="454"/>
      <c r="N123" s="454"/>
      <c r="O123" s="27"/>
      <c r="P123" s="27"/>
      <c r="Q123" s="27"/>
      <c r="R123" s="27"/>
      <c r="S123" s="27"/>
      <c r="T123" s="27"/>
      <c r="U123" s="27"/>
      <c r="X123" s="7"/>
      <c r="Y123" s="6"/>
      <c r="Z123" s="6"/>
      <c r="AA123" s="6"/>
      <c r="AB123" s="6"/>
      <c r="AC123" s="6"/>
      <c r="AD123" s="6"/>
      <c r="AE123" s="6"/>
    </row>
    <row r="124" spans="1:31" ht="18.5">
      <c r="A124" s="43"/>
      <c r="B124" s="110" t="s">
        <v>1219</v>
      </c>
      <c r="C124" s="56"/>
      <c r="D124" s="43"/>
      <c r="E124" s="43"/>
      <c r="F124" s="47"/>
      <c r="G124" s="99"/>
      <c r="H124" s="99"/>
      <c r="I124" s="99"/>
      <c r="J124" s="99"/>
      <c r="K124" s="99"/>
      <c r="L124" s="454"/>
      <c r="M124" s="454"/>
      <c r="N124" s="454"/>
      <c r="O124" s="27"/>
      <c r="P124" s="27"/>
      <c r="Q124" s="27"/>
      <c r="R124" s="27"/>
      <c r="S124" s="27"/>
      <c r="T124" s="27"/>
      <c r="U124" s="27"/>
      <c r="X124" s="7"/>
      <c r="Y124" s="6"/>
      <c r="Z124" s="6"/>
      <c r="AA124" s="6"/>
      <c r="AB124" s="6"/>
      <c r="AC124" s="6"/>
      <c r="AD124" s="6"/>
      <c r="AE124" s="6"/>
    </row>
    <row r="125" spans="1:31">
      <c r="A125" s="43"/>
      <c r="B125" s="1898" t="s">
        <v>1221</v>
      </c>
      <c r="C125" s="1898"/>
      <c r="D125" s="1898"/>
      <c r="E125" s="1898"/>
      <c r="F125" s="1898"/>
      <c r="G125" s="1898"/>
      <c r="H125" s="1898"/>
      <c r="I125" s="1898"/>
      <c r="J125" s="1898"/>
      <c r="K125" s="1898"/>
      <c r="L125" s="454"/>
      <c r="M125" s="454"/>
      <c r="N125" s="454"/>
      <c r="O125" s="27"/>
      <c r="P125" s="27"/>
      <c r="Q125" s="27"/>
      <c r="R125" s="27"/>
      <c r="S125" s="27"/>
      <c r="T125" s="27"/>
      <c r="U125" s="27"/>
      <c r="X125" s="7"/>
      <c r="Y125" s="6"/>
      <c r="Z125" s="6"/>
      <c r="AA125" s="6"/>
      <c r="AB125" s="6"/>
      <c r="AC125" s="6"/>
      <c r="AD125" s="6"/>
      <c r="AE125" s="6"/>
    </row>
    <row r="126" spans="1:31">
      <c r="A126" s="43"/>
      <c r="B126" s="1898"/>
      <c r="C126" s="1898"/>
      <c r="D126" s="1898"/>
      <c r="E126" s="1898"/>
      <c r="F126" s="1898"/>
      <c r="G126" s="1898"/>
      <c r="H126" s="1898"/>
      <c r="I126" s="1898"/>
      <c r="J126" s="1898"/>
      <c r="K126" s="1898"/>
      <c r="L126" s="454"/>
      <c r="M126" s="454"/>
      <c r="N126" s="454"/>
      <c r="O126" s="27"/>
      <c r="P126" s="27"/>
      <c r="Q126" s="27"/>
      <c r="R126" s="27"/>
      <c r="S126" s="27"/>
      <c r="T126" s="27"/>
      <c r="U126" s="27"/>
      <c r="X126" s="7"/>
      <c r="Y126" s="6"/>
      <c r="Z126" s="6"/>
      <c r="AA126" s="6"/>
      <c r="AB126" s="6"/>
      <c r="AC126" s="6"/>
      <c r="AD126" s="6"/>
      <c r="AE126" s="6"/>
    </row>
    <row r="127" spans="1:31">
      <c r="A127" s="43"/>
      <c r="B127" s="816"/>
      <c r="C127" s="816"/>
      <c r="D127" s="816"/>
      <c r="E127" s="816"/>
      <c r="F127" s="816"/>
      <c r="G127" s="816"/>
      <c r="H127" s="816"/>
      <c r="I127" s="816"/>
      <c r="J127" s="816"/>
      <c r="K127" s="816"/>
      <c r="L127" s="454"/>
      <c r="M127" s="454"/>
      <c r="N127" s="454"/>
      <c r="O127" s="27"/>
      <c r="P127" s="27"/>
      <c r="Q127" s="27"/>
      <c r="R127" s="27"/>
      <c r="S127" s="27"/>
      <c r="T127" s="27"/>
      <c r="U127" s="27"/>
      <c r="X127" s="7"/>
      <c r="Y127" s="6"/>
      <c r="Z127" s="6"/>
      <c r="AA127" s="6"/>
      <c r="AB127" s="6"/>
      <c r="AC127" s="6"/>
      <c r="AD127" s="6"/>
      <c r="AE127" s="6"/>
    </row>
    <row r="128" spans="1:31" ht="28">
      <c r="A128" s="43"/>
      <c r="B128" s="102"/>
      <c r="C128" s="817">
        <v>2019</v>
      </c>
      <c r="D128" s="817">
        <v>2020</v>
      </c>
      <c r="E128" s="817">
        <v>2021</v>
      </c>
      <c r="F128" s="817">
        <v>2022</v>
      </c>
      <c r="G128" s="817">
        <v>2023</v>
      </c>
      <c r="H128" s="817">
        <v>2024</v>
      </c>
      <c r="I128" s="817">
        <v>2025</v>
      </c>
      <c r="J128" s="817" t="s">
        <v>863</v>
      </c>
      <c r="K128" s="817" t="s">
        <v>897</v>
      </c>
      <c r="L128" s="454"/>
      <c r="M128" s="454"/>
      <c r="N128" s="454"/>
      <c r="O128" s="27"/>
      <c r="P128" s="27"/>
      <c r="Q128" s="27"/>
      <c r="R128" s="27"/>
      <c r="S128" s="27"/>
      <c r="T128" s="27"/>
      <c r="U128" s="27"/>
      <c r="X128" s="7"/>
      <c r="Y128" s="6"/>
      <c r="Z128" s="6"/>
      <c r="AA128" s="6"/>
      <c r="AB128" s="6"/>
      <c r="AC128" s="6"/>
      <c r="AD128" s="6"/>
      <c r="AE128" s="6"/>
    </row>
    <row r="129" spans="1:31" ht="42">
      <c r="A129" s="43"/>
      <c r="B129" s="820" t="s">
        <v>1220</v>
      </c>
      <c r="C129" s="436"/>
      <c r="D129" s="436"/>
      <c r="E129" s="437" t="s">
        <v>916</v>
      </c>
      <c r="F129" s="437" t="s">
        <v>916</v>
      </c>
      <c r="G129" s="437" t="s">
        <v>916</v>
      </c>
      <c r="H129" s="437" t="s">
        <v>916</v>
      </c>
      <c r="I129" s="437" t="s">
        <v>916</v>
      </c>
      <c r="J129" s="438"/>
      <c r="K129" s="438" t="s">
        <v>878</v>
      </c>
      <c r="L129" s="454"/>
      <c r="M129" s="454"/>
      <c r="N129" s="454"/>
      <c r="O129" s="27"/>
      <c r="P129" s="27"/>
      <c r="Q129" s="27"/>
      <c r="R129" s="27"/>
      <c r="S129" s="27"/>
      <c r="T129" s="27"/>
      <c r="U129" s="27"/>
      <c r="X129" s="7"/>
      <c r="Y129" s="6"/>
      <c r="Z129" s="6"/>
      <c r="AA129" s="6"/>
      <c r="AB129" s="6"/>
      <c r="AC129" s="6"/>
      <c r="AD129" s="6"/>
      <c r="AE129" s="6"/>
    </row>
    <row r="130" spans="1:31" ht="14">
      <c r="A130" s="43"/>
      <c r="B130" s="646"/>
      <c r="C130" s="449"/>
      <c r="D130" s="449"/>
      <c r="E130" s="441"/>
      <c r="F130" s="441"/>
      <c r="G130" s="441"/>
      <c r="H130" s="441"/>
      <c r="I130" s="441"/>
      <c r="J130" s="442"/>
      <c r="K130" s="442"/>
      <c r="L130" s="454"/>
      <c r="M130" s="454"/>
      <c r="N130" s="454"/>
      <c r="O130" s="27"/>
      <c r="P130" s="27"/>
      <c r="Q130" s="27"/>
      <c r="R130" s="27"/>
      <c r="S130" s="27"/>
      <c r="T130" s="27"/>
      <c r="U130" s="27"/>
      <c r="X130" s="7"/>
      <c r="Y130" s="6"/>
      <c r="Z130" s="6"/>
      <c r="AA130" s="6"/>
      <c r="AB130" s="6"/>
      <c r="AC130" s="6"/>
      <c r="AD130" s="6"/>
      <c r="AE130" s="6"/>
    </row>
    <row r="131" spans="1:31">
      <c r="A131" s="43"/>
      <c r="B131" s="455"/>
      <c r="C131" s="453"/>
      <c r="D131" s="453"/>
      <c r="E131" s="453"/>
      <c r="F131" s="453"/>
      <c r="G131" s="453"/>
      <c r="H131" s="453"/>
      <c r="I131" s="453"/>
      <c r="J131" s="453"/>
      <c r="K131" s="454"/>
      <c r="L131" s="454"/>
      <c r="M131" s="454"/>
      <c r="N131" s="454"/>
      <c r="O131" s="27"/>
      <c r="P131" s="27"/>
      <c r="Q131" s="27"/>
      <c r="R131" s="27"/>
      <c r="S131" s="27"/>
      <c r="T131" s="27"/>
      <c r="U131" s="27"/>
      <c r="X131" s="7"/>
      <c r="Y131" s="6"/>
      <c r="Z131" s="6"/>
      <c r="AA131" s="6"/>
      <c r="AB131" s="6"/>
      <c r="AC131" s="6"/>
      <c r="AD131" s="6"/>
      <c r="AE131" s="6"/>
    </row>
    <row r="132" spans="1:31" ht="18.5">
      <c r="A132" s="43"/>
      <c r="B132" s="110" t="s">
        <v>919</v>
      </c>
      <c r="C132" s="56"/>
      <c r="D132" s="43"/>
      <c r="E132" s="43"/>
      <c r="F132" s="47"/>
      <c r="G132" s="99"/>
      <c r="H132" s="99"/>
      <c r="I132" s="99"/>
      <c r="J132" s="99"/>
      <c r="K132" s="99"/>
      <c r="L132" s="454"/>
      <c r="M132" s="454"/>
      <c r="N132" s="454"/>
      <c r="O132" s="27"/>
      <c r="P132" s="27"/>
      <c r="Q132" s="27"/>
      <c r="R132" s="27"/>
      <c r="S132" s="27"/>
      <c r="T132" s="27"/>
      <c r="U132" s="27"/>
      <c r="X132" s="7"/>
      <c r="Y132" s="6"/>
      <c r="Z132" s="6"/>
      <c r="AA132" s="6"/>
      <c r="AB132" s="6"/>
      <c r="AC132" s="6"/>
      <c r="AD132" s="6"/>
      <c r="AE132" s="6"/>
    </row>
    <row r="133" spans="1:31" ht="13.5" customHeight="1">
      <c r="A133" s="43"/>
      <c r="B133" s="1898" t="s">
        <v>920</v>
      </c>
      <c r="C133" s="1898"/>
      <c r="D133" s="1898"/>
      <c r="E133" s="1898"/>
      <c r="F133" s="1898"/>
      <c r="G133" s="1898"/>
      <c r="H133" s="1898"/>
      <c r="I133" s="1898"/>
      <c r="J133" s="1898"/>
      <c r="K133" s="1898"/>
      <c r="L133" s="453"/>
      <c r="M133" s="453"/>
      <c r="N133" s="453"/>
      <c r="O133" s="28"/>
      <c r="P133" s="27"/>
      <c r="Q133" s="29"/>
      <c r="R133" s="29"/>
      <c r="S133" s="30"/>
      <c r="T133" s="27"/>
      <c r="U133" s="27"/>
      <c r="X133" s="7"/>
      <c r="Y133" s="6"/>
      <c r="Z133" s="6"/>
      <c r="AA133" s="6"/>
      <c r="AB133" s="6"/>
      <c r="AC133" s="6"/>
      <c r="AD133" s="6"/>
      <c r="AE133" s="6"/>
    </row>
    <row r="134" spans="1:31" ht="13.5" customHeight="1">
      <c r="A134" s="43"/>
      <c r="B134" s="1898"/>
      <c r="C134" s="1898"/>
      <c r="D134" s="1898"/>
      <c r="E134" s="1898"/>
      <c r="F134" s="1898"/>
      <c r="G134" s="1898"/>
      <c r="H134" s="1898"/>
      <c r="I134" s="1898"/>
      <c r="J134" s="1898"/>
      <c r="K134" s="1898"/>
      <c r="L134" s="453"/>
      <c r="M134" s="453"/>
      <c r="N134" s="453"/>
      <c r="O134" s="28"/>
      <c r="P134" s="27"/>
      <c r="Q134" s="29"/>
      <c r="R134" s="29"/>
      <c r="S134" s="30"/>
      <c r="T134" s="27"/>
      <c r="U134" s="27"/>
      <c r="X134" s="7"/>
      <c r="Y134" s="6"/>
      <c r="Z134" s="6"/>
      <c r="AA134" s="6"/>
      <c r="AB134" s="6"/>
      <c r="AC134" s="6"/>
      <c r="AD134" s="6"/>
      <c r="AE134" s="6"/>
    </row>
    <row r="135" spans="1:31">
      <c r="A135" s="43"/>
      <c r="B135" s="1898"/>
      <c r="C135" s="1898"/>
      <c r="D135" s="1898"/>
      <c r="E135" s="1898"/>
      <c r="F135" s="1898"/>
      <c r="G135" s="1898"/>
      <c r="H135" s="1898"/>
      <c r="I135" s="1898"/>
      <c r="J135" s="1898"/>
      <c r="K135" s="1898"/>
      <c r="L135" s="43"/>
      <c r="M135" s="43"/>
      <c r="N135" s="43"/>
      <c r="T135" s="27"/>
      <c r="U135" s="27"/>
      <c r="X135" s="7"/>
      <c r="Y135" s="6"/>
      <c r="Z135" s="6"/>
      <c r="AA135" s="6"/>
      <c r="AB135" s="6"/>
      <c r="AC135" s="6"/>
      <c r="AD135" s="6"/>
      <c r="AE135" s="6"/>
    </row>
    <row r="136" spans="1:31">
      <c r="A136" s="43"/>
      <c r="B136" s="816"/>
      <c r="C136" s="816"/>
      <c r="D136" s="816"/>
      <c r="E136" s="816"/>
      <c r="F136" s="816"/>
      <c r="G136" s="816"/>
      <c r="H136" s="816"/>
      <c r="I136" s="816"/>
      <c r="J136" s="816"/>
      <c r="K136" s="816"/>
      <c r="L136" s="43"/>
      <c r="M136" s="43"/>
      <c r="N136" s="43"/>
      <c r="T136" s="27"/>
      <c r="U136" s="27"/>
      <c r="X136" s="7"/>
      <c r="Y136" s="6"/>
      <c r="Z136" s="6"/>
      <c r="AA136" s="6"/>
      <c r="AB136" s="6"/>
      <c r="AC136" s="6"/>
      <c r="AD136" s="6"/>
      <c r="AE136" s="6"/>
    </row>
    <row r="137" spans="1:31" ht="28">
      <c r="A137" s="43"/>
      <c r="B137" s="102"/>
      <c r="C137" s="972">
        <v>2019</v>
      </c>
      <c r="D137" s="62">
        <v>2020</v>
      </c>
      <c r="E137" s="62">
        <v>2021</v>
      </c>
      <c r="F137" s="62">
        <v>2022</v>
      </c>
      <c r="G137" s="62">
        <v>2023</v>
      </c>
      <c r="H137" s="817">
        <v>2024</v>
      </c>
      <c r="I137" s="817">
        <v>2025</v>
      </c>
      <c r="J137" s="61" t="s">
        <v>921</v>
      </c>
      <c r="K137" s="817" t="s">
        <v>897</v>
      </c>
      <c r="L137" s="453"/>
      <c r="M137" s="453"/>
      <c r="N137" s="456"/>
      <c r="T137" s="27"/>
      <c r="U137" s="27"/>
      <c r="X137" s="7"/>
      <c r="Y137" s="6"/>
      <c r="Z137" s="6"/>
      <c r="AA137" s="6"/>
      <c r="AB137" s="6"/>
      <c r="AC137" s="6"/>
      <c r="AD137" s="6"/>
      <c r="AE137" s="6"/>
    </row>
    <row r="138" spans="1:31" ht="56" customHeight="1">
      <c r="A138" s="43"/>
      <c r="B138" s="532" t="s">
        <v>922</v>
      </c>
      <c r="C138" s="457">
        <v>49</v>
      </c>
      <c r="D138" s="457">
        <v>68</v>
      </c>
      <c r="E138" s="452">
        <v>78</v>
      </c>
      <c r="F138" s="452">
        <v>81</v>
      </c>
      <c r="G138" s="452">
        <v>77</v>
      </c>
      <c r="H138" s="452">
        <v>79</v>
      </c>
      <c r="I138" s="452">
        <v>82</v>
      </c>
      <c r="J138" s="451"/>
      <c r="K138" s="451"/>
      <c r="L138" s="453"/>
      <c r="M138" s="43"/>
      <c r="N138" s="453"/>
      <c r="O138" s="27"/>
      <c r="P138" s="27"/>
      <c r="Q138" s="27"/>
      <c r="R138" s="27"/>
      <c r="S138" s="27"/>
      <c r="T138" s="27"/>
      <c r="U138" s="27"/>
      <c r="X138" s="7"/>
      <c r="Y138" s="6"/>
      <c r="Z138" s="6"/>
      <c r="AA138" s="6"/>
      <c r="AB138" s="6"/>
      <c r="AC138" s="6"/>
      <c r="AD138" s="6"/>
      <c r="AE138" s="6"/>
    </row>
    <row r="139" spans="1:31" ht="28" customHeight="1">
      <c r="A139" s="43"/>
      <c r="B139" s="819" t="s">
        <v>923</v>
      </c>
      <c r="C139" s="448"/>
      <c r="D139" s="448"/>
      <c r="E139" s="445"/>
      <c r="F139" s="444" t="s">
        <v>924</v>
      </c>
      <c r="G139" s="444" t="s">
        <v>924</v>
      </c>
      <c r="H139" s="444" t="s">
        <v>924</v>
      </c>
      <c r="I139" s="444" t="s">
        <v>924</v>
      </c>
      <c r="J139" s="445"/>
      <c r="K139" s="445" t="str">
        <f>IFERROR(VLOOKUP(G139,'ESG Database'!$D$15:$M$818,3,0),"")</f>
        <v/>
      </c>
      <c r="L139" s="95"/>
      <c r="M139" s="95"/>
      <c r="N139" s="95"/>
      <c r="O139" s="821"/>
      <c r="P139" s="27"/>
      <c r="Q139" s="822"/>
      <c r="R139" s="822"/>
      <c r="S139" s="822"/>
      <c r="T139" s="27"/>
      <c r="U139" s="27"/>
      <c r="X139" s="7"/>
      <c r="Y139" s="6"/>
      <c r="Z139" s="6"/>
      <c r="AA139" s="6"/>
      <c r="AB139" s="6"/>
      <c r="AC139" s="6"/>
      <c r="AD139" s="6"/>
      <c r="AE139" s="6"/>
    </row>
    <row r="140" spans="1:31">
      <c r="A140" s="43"/>
      <c r="B140" s="455"/>
      <c r="C140" s="453"/>
      <c r="D140" s="453"/>
      <c r="E140" s="453"/>
      <c r="F140" s="453"/>
      <c r="G140" s="453"/>
      <c r="H140" s="453"/>
      <c r="I140" s="453"/>
      <c r="J140" s="453"/>
      <c r="K140" s="454"/>
      <c r="L140" s="454"/>
      <c r="M140" s="454"/>
      <c r="N140" s="454"/>
      <c r="O140" s="27"/>
      <c r="P140" s="27"/>
      <c r="Q140" s="27"/>
      <c r="R140" s="27"/>
      <c r="S140" s="27"/>
      <c r="T140" s="27"/>
      <c r="U140" s="27"/>
      <c r="X140" s="7"/>
      <c r="Y140" s="6"/>
      <c r="Z140" s="6"/>
      <c r="AA140" s="6"/>
      <c r="AB140" s="6"/>
      <c r="AC140" s="6"/>
      <c r="AD140" s="6"/>
      <c r="AE140" s="6"/>
    </row>
    <row r="141" spans="1:31" ht="18.5">
      <c r="A141" s="43"/>
      <c r="B141" s="110" t="s">
        <v>925</v>
      </c>
      <c r="C141" s="56"/>
      <c r="D141" s="43"/>
      <c r="E141" s="43"/>
      <c r="F141" s="47"/>
      <c r="G141" s="99"/>
      <c r="H141" s="99"/>
      <c r="I141" s="99"/>
      <c r="J141" s="99"/>
      <c r="K141" s="99"/>
      <c r="L141" s="454"/>
      <c r="M141" s="454"/>
      <c r="N141" s="454"/>
      <c r="O141" s="27"/>
      <c r="P141" s="27"/>
      <c r="Q141" s="27"/>
      <c r="R141" s="27"/>
      <c r="S141" s="27"/>
      <c r="T141" s="27"/>
      <c r="U141" s="27"/>
      <c r="X141" s="7"/>
      <c r="Y141" s="6"/>
      <c r="Z141" s="6"/>
      <c r="AA141" s="6"/>
      <c r="AB141" s="6"/>
      <c r="AC141" s="6"/>
      <c r="AD141" s="6"/>
      <c r="AE141" s="6"/>
    </row>
    <row r="142" spans="1:31">
      <c r="A142" s="43"/>
      <c r="B142" s="1898" t="s">
        <v>926</v>
      </c>
      <c r="C142" s="1898"/>
      <c r="D142" s="1898"/>
      <c r="E142" s="1898"/>
      <c r="F142" s="1898"/>
      <c r="G142" s="1898"/>
      <c r="H142" s="1898"/>
      <c r="I142" s="1898"/>
      <c r="J142" s="1898"/>
      <c r="K142" s="1898"/>
      <c r="L142" s="454"/>
      <c r="M142" s="454"/>
      <c r="N142" s="454"/>
      <c r="O142" s="27"/>
      <c r="P142" s="27"/>
      <c r="Q142" s="27"/>
      <c r="R142" s="27"/>
      <c r="S142" s="27"/>
      <c r="T142" s="27"/>
      <c r="U142" s="27"/>
      <c r="X142" s="7"/>
      <c r="Y142" s="6"/>
      <c r="Z142" s="6"/>
      <c r="AA142" s="6"/>
      <c r="AB142" s="6"/>
      <c r="AC142" s="6"/>
      <c r="AD142" s="6"/>
      <c r="AE142" s="6"/>
    </row>
    <row r="143" spans="1:31">
      <c r="A143" s="43"/>
      <c r="B143" s="1898"/>
      <c r="C143" s="1898"/>
      <c r="D143" s="1898"/>
      <c r="E143" s="1898"/>
      <c r="F143" s="1898"/>
      <c r="G143" s="1898"/>
      <c r="H143" s="1898"/>
      <c r="I143" s="1898"/>
      <c r="J143" s="1898"/>
      <c r="K143" s="1898"/>
      <c r="L143" s="454"/>
      <c r="M143" s="454"/>
      <c r="N143" s="454"/>
      <c r="O143" s="27"/>
      <c r="P143" s="27"/>
      <c r="Q143" s="27"/>
      <c r="R143" s="27"/>
      <c r="S143" s="27"/>
      <c r="T143" s="27"/>
      <c r="U143" s="27"/>
      <c r="X143" s="7"/>
      <c r="Y143" s="6"/>
      <c r="Z143" s="6"/>
      <c r="AA143" s="6"/>
      <c r="AB143" s="6"/>
      <c r="AC143" s="6"/>
      <c r="AD143" s="6"/>
      <c r="AE143" s="6"/>
    </row>
    <row r="144" spans="1:31">
      <c r="A144" s="43"/>
      <c r="B144" s="816"/>
      <c r="C144" s="816"/>
      <c r="D144" s="816"/>
      <c r="E144" s="816"/>
      <c r="F144" s="816"/>
      <c r="G144" s="816"/>
      <c r="H144" s="816"/>
      <c r="I144" s="816"/>
      <c r="J144" s="816"/>
      <c r="K144" s="816"/>
      <c r="L144" s="454"/>
      <c r="M144" s="454"/>
      <c r="N144" s="454"/>
      <c r="O144" s="27"/>
      <c r="P144" s="27"/>
      <c r="Q144" s="27"/>
      <c r="R144" s="27"/>
      <c r="S144" s="27"/>
      <c r="T144" s="27"/>
      <c r="U144" s="27"/>
      <c r="X144" s="7"/>
      <c r="Y144" s="6"/>
      <c r="Z144" s="6"/>
      <c r="AA144" s="6"/>
      <c r="AB144" s="6"/>
      <c r="AC144" s="6"/>
      <c r="AD144" s="6"/>
      <c r="AE144" s="6"/>
    </row>
    <row r="145" spans="1:31" ht="28">
      <c r="A145" s="43"/>
      <c r="B145" s="102"/>
      <c r="C145" s="817">
        <v>2019</v>
      </c>
      <c r="D145" s="817">
        <v>2020</v>
      </c>
      <c r="E145" s="817">
        <v>2021</v>
      </c>
      <c r="F145" s="817">
        <v>2022</v>
      </c>
      <c r="G145" s="817">
        <v>2023</v>
      </c>
      <c r="H145" s="817">
        <v>2024</v>
      </c>
      <c r="I145" s="817">
        <v>2025</v>
      </c>
      <c r="J145" s="817" t="s">
        <v>863</v>
      </c>
      <c r="K145" s="817" t="s">
        <v>897</v>
      </c>
      <c r="L145" s="454"/>
      <c r="M145" s="454"/>
      <c r="N145" s="454"/>
      <c r="O145" s="27"/>
      <c r="P145" s="27"/>
      <c r="Q145" s="27"/>
      <c r="R145" s="27"/>
      <c r="S145" s="27"/>
      <c r="T145" s="27"/>
      <c r="U145" s="27"/>
      <c r="X145" s="7"/>
      <c r="Y145" s="6"/>
      <c r="Z145" s="6"/>
      <c r="AA145" s="6"/>
      <c r="AB145" s="6"/>
      <c r="AC145" s="6"/>
      <c r="AD145" s="6"/>
      <c r="AE145" s="6"/>
    </row>
    <row r="146" spans="1:31" ht="28" customHeight="1">
      <c r="A146" s="43"/>
      <c r="B146" s="820" t="s">
        <v>927</v>
      </c>
      <c r="C146" s="437" t="s">
        <v>916</v>
      </c>
      <c r="D146" s="437" t="s">
        <v>916</v>
      </c>
      <c r="E146" s="437" t="s">
        <v>916</v>
      </c>
      <c r="F146" s="437" t="s">
        <v>916</v>
      </c>
      <c r="G146" s="437" t="s">
        <v>916</v>
      </c>
      <c r="H146" s="437" t="s">
        <v>916</v>
      </c>
      <c r="I146" s="437" t="s">
        <v>916</v>
      </c>
      <c r="J146" s="438" t="s">
        <v>917</v>
      </c>
      <c r="K146" s="438" t="str">
        <f>IFERROR(VLOOKUP(G146,'ESG Database'!$D$15:$M$818,3,0),"")</f>
        <v/>
      </c>
      <c r="L146" s="454"/>
      <c r="M146" s="454"/>
      <c r="N146" s="454"/>
      <c r="O146" s="27"/>
      <c r="P146" s="27"/>
      <c r="Q146" s="27"/>
      <c r="R146" s="27"/>
      <c r="S146" s="27"/>
      <c r="T146" s="27"/>
      <c r="U146" s="27"/>
      <c r="X146" s="7"/>
      <c r="Y146" s="6"/>
      <c r="Z146" s="6"/>
      <c r="AA146" s="6"/>
      <c r="AB146" s="6"/>
      <c r="AC146" s="6"/>
      <c r="AD146" s="6"/>
      <c r="AE146" s="6"/>
    </row>
    <row r="147" spans="1:31">
      <c r="A147" s="43"/>
      <c r="B147" s="455"/>
      <c r="C147" s="453"/>
      <c r="D147" s="453"/>
      <c r="E147" s="453"/>
      <c r="F147" s="453"/>
      <c r="G147" s="453"/>
      <c r="H147" s="453"/>
      <c r="I147" s="453"/>
      <c r="J147" s="453"/>
      <c r="K147" s="454"/>
      <c r="L147" s="454"/>
      <c r="M147" s="454"/>
      <c r="N147" s="454"/>
      <c r="O147" s="27"/>
      <c r="P147" s="27"/>
      <c r="Q147" s="27"/>
      <c r="R147" s="27"/>
      <c r="S147" s="27"/>
      <c r="T147" s="27"/>
      <c r="U147" s="27"/>
      <c r="X147" s="7"/>
      <c r="Y147" s="6"/>
      <c r="Z147" s="6"/>
      <c r="AA147" s="6"/>
      <c r="AB147" s="6"/>
      <c r="AC147" s="6"/>
      <c r="AD147" s="6"/>
      <c r="AE147" s="6"/>
    </row>
    <row r="148" spans="1:31" ht="18.5" hidden="1">
      <c r="A148" s="43"/>
      <c r="B148" s="110" t="s">
        <v>928</v>
      </c>
      <c r="C148" s="56"/>
      <c r="D148" s="43"/>
      <c r="E148" s="43"/>
      <c r="F148" s="47"/>
      <c r="G148" s="99"/>
      <c r="H148" s="99"/>
      <c r="I148" s="99"/>
      <c r="J148" s="99"/>
      <c r="K148" s="99"/>
      <c r="L148" s="454"/>
      <c r="M148" s="454"/>
      <c r="N148" s="454"/>
      <c r="O148" s="27"/>
      <c r="P148" s="27"/>
      <c r="Q148" s="27"/>
      <c r="R148" s="27"/>
      <c r="S148" s="27"/>
      <c r="T148" s="27"/>
      <c r="U148" s="27"/>
      <c r="X148" s="7"/>
      <c r="Y148" s="6"/>
      <c r="Z148" s="6"/>
      <c r="AA148" s="6"/>
      <c r="AB148" s="6"/>
      <c r="AC148" s="6"/>
      <c r="AD148" s="6"/>
      <c r="AE148" s="6"/>
    </row>
    <row r="149" spans="1:31" hidden="1">
      <c r="A149" s="43"/>
      <c r="B149" s="1898" t="s">
        <v>929</v>
      </c>
      <c r="C149" s="1898"/>
      <c r="D149" s="1898"/>
      <c r="E149" s="1898"/>
      <c r="F149" s="1898"/>
      <c r="G149" s="1898"/>
      <c r="H149" s="1898"/>
      <c r="I149" s="1898"/>
      <c r="J149" s="1898"/>
      <c r="K149" s="1898"/>
      <c r="L149" s="454"/>
      <c r="M149" s="454"/>
      <c r="N149" s="454"/>
      <c r="O149" s="27"/>
      <c r="P149" s="27"/>
      <c r="Q149" s="27"/>
      <c r="R149" s="27"/>
      <c r="S149" s="27"/>
      <c r="T149" s="27"/>
      <c r="U149" s="27"/>
      <c r="X149" s="7"/>
      <c r="Y149" s="6"/>
      <c r="Z149" s="6"/>
      <c r="AA149" s="6"/>
      <c r="AB149" s="6"/>
      <c r="AC149" s="6"/>
      <c r="AD149" s="6"/>
      <c r="AE149" s="6"/>
    </row>
    <row r="150" spans="1:31" hidden="1">
      <c r="A150" s="43"/>
      <c r="B150" s="1898"/>
      <c r="C150" s="1898"/>
      <c r="D150" s="1898"/>
      <c r="E150" s="1898"/>
      <c r="F150" s="1898"/>
      <c r="G150" s="1898"/>
      <c r="H150" s="1898"/>
      <c r="I150" s="1898"/>
      <c r="J150" s="1898"/>
      <c r="K150" s="1898"/>
      <c r="L150" s="454"/>
      <c r="M150" s="454"/>
      <c r="N150" s="454"/>
      <c r="O150" s="27"/>
      <c r="P150" s="27"/>
      <c r="Q150" s="27"/>
      <c r="R150" s="27"/>
      <c r="S150" s="27"/>
      <c r="T150" s="27"/>
      <c r="U150" s="27"/>
      <c r="X150" s="7"/>
      <c r="Y150" s="6"/>
      <c r="Z150" s="6"/>
      <c r="AA150" s="6"/>
      <c r="AB150" s="6"/>
      <c r="AC150" s="6"/>
      <c r="AD150" s="6"/>
      <c r="AE150" s="6"/>
    </row>
    <row r="151" spans="1:31" hidden="1">
      <c r="A151" s="43"/>
      <c r="B151" s="816"/>
      <c r="C151" s="816"/>
      <c r="D151" s="816"/>
      <c r="E151" s="816"/>
      <c r="F151" s="816"/>
      <c r="G151" s="816"/>
      <c r="H151" s="816"/>
      <c r="I151" s="816"/>
      <c r="J151" s="816"/>
      <c r="K151" s="816"/>
      <c r="L151" s="454"/>
      <c r="M151" s="454"/>
      <c r="N151" s="454"/>
      <c r="O151" s="27"/>
      <c r="P151" s="27"/>
      <c r="Q151" s="27"/>
      <c r="R151" s="27"/>
      <c r="S151" s="27"/>
      <c r="T151" s="27"/>
      <c r="U151" s="27"/>
      <c r="X151" s="7"/>
      <c r="Y151" s="6"/>
      <c r="Z151" s="6"/>
      <c r="AA151" s="6"/>
      <c r="AB151" s="6"/>
      <c r="AC151" s="6"/>
      <c r="AD151" s="6"/>
      <c r="AE151" s="6"/>
    </row>
    <row r="152" spans="1:31" ht="28" hidden="1">
      <c r="A152" s="43"/>
      <c r="B152" s="102"/>
      <c r="C152" s="817">
        <v>2019</v>
      </c>
      <c r="D152" s="817">
        <v>2020</v>
      </c>
      <c r="E152" s="817">
        <v>2021</v>
      </c>
      <c r="F152" s="817">
        <v>2022</v>
      </c>
      <c r="G152" s="817">
        <v>2023</v>
      </c>
      <c r="H152" s="817">
        <v>2024</v>
      </c>
      <c r="I152" s="817"/>
      <c r="J152" s="817" t="s">
        <v>863</v>
      </c>
      <c r="K152" s="817" t="s">
        <v>897</v>
      </c>
      <c r="L152" s="454"/>
      <c r="M152" s="454"/>
      <c r="N152" s="454"/>
      <c r="O152" s="27"/>
      <c r="P152" s="27"/>
      <c r="Q152" s="27"/>
      <c r="R152" s="27"/>
      <c r="S152" s="27"/>
      <c r="T152" s="27"/>
      <c r="U152" s="27"/>
      <c r="X152" s="7"/>
      <c r="Y152" s="6"/>
      <c r="Z152" s="6"/>
      <c r="AA152" s="6"/>
      <c r="AB152" s="6"/>
      <c r="AC152" s="6"/>
      <c r="AD152" s="6"/>
      <c r="AE152" s="6"/>
    </row>
    <row r="153" spans="1:31" ht="28" hidden="1">
      <c r="A153" s="43"/>
      <c r="B153" s="820" t="s">
        <v>930</v>
      </c>
      <c r="C153" s="436"/>
      <c r="D153" s="436"/>
      <c r="E153" s="438" t="str">
        <f>IFERROR(VLOOKUP(C153,'ESG Database'!$D$15:$M$818,3,0),"")</f>
        <v/>
      </c>
      <c r="F153" s="437" t="s">
        <v>916</v>
      </c>
      <c r="G153" s="437" t="s">
        <v>916</v>
      </c>
      <c r="H153" s="437"/>
      <c r="I153" s="437"/>
      <c r="J153" s="438" t="s">
        <v>917</v>
      </c>
      <c r="K153" s="438" t="s">
        <v>878</v>
      </c>
      <c r="L153" s="454"/>
      <c r="M153" s="454"/>
      <c r="N153" s="454"/>
      <c r="O153" s="27"/>
      <c r="P153" s="27"/>
      <c r="Q153" s="27"/>
      <c r="R153" s="27"/>
      <c r="S153" s="27"/>
      <c r="T153" s="27"/>
      <c r="U153" s="27"/>
      <c r="X153" s="7"/>
      <c r="Y153" s="6"/>
      <c r="Z153" s="6"/>
      <c r="AA153" s="6"/>
      <c r="AB153" s="6"/>
      <c r="AC153" s="6"/>
      <c r="AD153" s="6"/>
      <c r="AE153" s="6"/>
    </row>
    <row r="154" spans="1:31" hidden="1">
      <c r="A154" s="43"/>
      <c r="B154" s="455"/>
      <c r="C154" s="453"/>
      <c r="D154" s="453"/>
      <c r="E154" s="453"/>
      <c r="F154" s="453"/>
      <c r="G154" s="453"/>
      <c r="H154" s="453"/>
      <c r="I154" s="453"/>
      <c r="J154" s="453"/>
      <c r="K154" s="454"/>
      <c r="L154" s="454"/>
      <c r="M154" s="454"/>
      <c r="N154" s="454"/>
      <c r="O154" s="27"/>
      <c r="P154" s="27"/>
      <c r="Q154" s="27"/>
      <c r="R154" s="27"/>
      <c r="S154" s="27"/>
      <c r="T154" s="27"/>
      <c r="U154" s="27"/>
      <c r="X154" s="7"/>
      <c r="Y154" s="6"/>
      <c r="Z154" s="6"/>
      <c r="AA154" s="6"/>
      <c r="AB154" s="6"/>
      <c r="AC154" s="6"/>
      <c r="AD154" s="6"/>
      <c r="AE154" s="6"/>
    </row>
    <row r="155" spans="1:31">
      <c r="A155" s="43"/>
      <c r="B155" s="455"/>
      <c r="C155" s="453"/>
      <c r="D155" s="453"/>
      <c r="E155" s="453"/>
      <c r="F155" s="453"/>
      <c r="G155" s="453"/>
      <c r="H155" s="453"/>
      <c r="I155" s="453"/>
      <c r="J155" s="453"/>
      <c r="K155" s="454"/>
      <c r="L155" s="454"/>
      <c r="M155" s="454"/>
      <c r="N155" s="454"/>
      <c r="O155" s="27"/>
      <c r="P155" s="27"/>
      <c r="Q155" s="27"/>
      <c r="R155" s="27"/>
      <c r="S155" s="27"/>
      <c r="T155" s="27"/>
      <c r="U155" s="27"/>
      <c r="X155" s="7"/>
      <c r="Y155" s="6"/>
      <c r="Z155" s="6"/>
      <c r="AA155" s="6"/>
      <c r="AB155" s="6"/>
      <c r="AC155" s="6"/>
      <c r="AD155" s="6"/>
      <c r="AE155" s="6"/>
    </row>
    <row r="156" spans="1:31" ht="18.5">
      <c r="A156" s="43"/>
      <c r="B156" s="110" t="s">
        <v>931</v>
      </c>
      <c r="C156" s="56"/>
      <c r="D156" s="43"/>
      <c r="E156" s="43"/>
      <c r="F156" s="47"/>
      <c r="G156" s="99"/>
      <c r="H156" s="99"/>
      <c r="I156" s="99"/>
      <c r="J156" s="99"/>
      <c r="K156" s="99"/>
      <c r="L156" s="454"/>
      <c r="M156" s="454"/>
      <c r="N156" s="454"/>
      <c r="O156" s="27"/>
      <c r="P156" s="27"/>
      <c r="Q156" s="27"/>
      <c r="R156" s="27"/>
      <c r="S156" s="27"/>
      <c r="T156" s="27"/>
      <c r="U156" s="27"/>
      <c r="X156" s="7"/>
      <c r="Y156" s="6"/>
      <c r="Z156" s="6"/>
      <c r="AA156" s="6"/>
      <c r="AB156" s="6"/>
      <c r="AC156" s="6"/>
      <c r="AD156" s="6"/>
      <c r="AE156" s="6"/>
    </row>
    <row r="157" spans="1:31">
      <c r="A157" s="43"/>
      <c r="B157" s="1898" t="s">
        <v>932</v>
      </c>
      <c r="C157" s="1898"/>
      <c r="D157" s="1898"/>
      <c r="E157" s="1898"/>
      <c r="F157" s="1898"/>
      <c r="G157" s="1898"/>
      <c r="H157" s="1898"/>
      <c r="I157" s="1898"/>
      <c r="J157" s="1898"/>
      <c r="K157" s="1898"/>
      <c r="L157" s="454"/>
      <c r="M157" s="454"/>
      <c r="N157" s="454"/>
      <c r="O157" s="27"/>
      <c r="P157" s="27"/>
      <c r="Q157" s="27"/>
      <c r="R157" s="27"/>
      <c r="S157" s="27"/>
      <c r="T157" s="27"/>
      <c r="U157" s="27"/>
      <c r="X157" s="7"/>
      <c r="Y157" s="6"/>
      <c r="Z157" s="6"/>
      <c r="AA157" s="6"/>
      <c r="AB157" s="6"/>
      <c r="AC157" s="6"/>
      <c r="AD157" s="6"/>
      <c r="AE157" s="6"/>
    </row>
    <row r="158" spans="1:31">
      <c r="A158" s="43"/>
      <c r="B158" s="1898"/>
      <c r="C158" s="1898"/>
      <c r="D158" s="1898"/>
      <c r="E158" s="1898"/>
      <c r="F158" s="1898"/>
      <c r="G158" s="1898"/>
      <c r="H158" s="1898"/>
      <c r="I158" s="1898"/>
      <c r="J158" s="1898"/>
      <c r="K158" s="1898"/>
      <c r="L158" s="454"/>
      <c r="M158" s="454"/>
      <c r="N158" s="454"/>
      <c r="O158" s="27"/>
      <c r="P158" s="27"/>
      <c r="Q158" s="27"/>
      <c r="R158" s="27"/>
      <c r="S158" s="27"/>
      <c r="T158" s="27"/>
      <c r="U158" s="27"/>
      <c r="X158" s="7"/>
      <c r="Y158" s="6"/>
      <c r="Z158" s="6"/>
      <c r="AA158" s="6"/>
      <c r="AB158" s="6"/>
      <c r="AC158" s="6"/>
      <c r="AD158" s="6"/>
      <c r="AE158" s="6"/>
    </row>
    <row r="159" spans="1:31">
      <c r="A159" s="43"/>
      <c r="B159" s="1898"/>
      <c r="C159" s="1898"/>
      <c r="D159" s="1898"/>
      <c r="E159" s="1898"/>
      <c r="F159" s="1898"/>
      <c r="G159" s="1898"/>
      <c r="H159" s="1898"/>
      <c r="I159" s="1898"/>
      <c r="J159" s="1898"/>
      <c r="K159" s="1898"/>
      <c r="L159" s="454"/>
      <c r="M159" s="454"/>
      <c r="N159" s="454"/>
      <c r="O159" s="27"/>
      <c r="P159" s="27"/>
      <c r="Q159" s="27"/>
      <c r="R159" s="27"/>
      <c r="S159" s="27"/>
      <c r="T159" s="27"/>
      <c r="U159" s="27"/>
      <c r="X159" s="7"/>
      <c r="Y159" s="6"/>
      <c r="Z159" s="6"/>
      <c r="AA159" s="6"/>
      <c r="AB159" s="6"/>
      <c r="AC159" s="6"/>
      <c r="AD159" s="6"/>
      <c r="AE159" s="6"/>
    </row>
    <row r="160" spans="1:31">
      <c r="A160" s="43"/>
      <c r="B160" s="1898"/>
      <c r="C160" s="1898"/>
      <c r="D160" s="1898"/>
      <c r="E160" s="1898"/>
      <c r="F160" s="1898"/>
      <c r="G160" s="1898"/>
      <c r="H160" s="1898"/>
      <c r="I160" s="1898"/>
      <c r="J160" s="1898"/>
      <c r="K160" s="1898"/>
      <c r="L160" s="454"/>
      <c r="M160" s="454"/>
      <c r="N160" s="454"/>
      <c r="O160" s="27"/>
      <c r="P160" s="27"/>
      <c r="Q160" s="27"/>
      <c r="R160" s="27"/>
      <c r="S160" s="27"/>
      <c r="T160" s="27"/>
      <c r="U160" s="27"/>
      <c r="X160" s="7"/>
      <c r="Y160" s="6"/>
      <c r="Z160" s="6"/>
      <c r="AA160" s="6"/>
      <c r="AB160" s="6"/>
      <c r="AC160" s="6"/>
      <c r="AD160" s="6"/>
      <c r="AE160" s="6"/>
    </row>
    <row r="161" spans="1:31">
      <c r="A161" s="43"/>
      <c r="B161" s="816"/>
      <c r="C161" s="816"/>
      <c r="D161" s="816"/>
      <c r="E161" s="816"/>
      <c r="F161" s="816"/>
      <c r="G161" s="816"/>
      <c r="H161" s="816"/>
      <c r="I161" s="816"/>
      <c r="J161" s="816"/>
      <c r="K161" s="816"/>
      <c r="L161" s="454"/>
      <c r="M161" s="454"/>
      <c r="N161" s="454"/>
      <c r="O161" s="27"/>
      <c r="P161" s="27"/>
      <c r="Q161" s="27"/>
      <c r="R161" s="27"/>
      <c r="S161" s="27"/>
      <c r="T161" s="27"/>
      <c r="U161" s="27"/>
      <c r="X161" s="7"/>
      <c r="Y161" s="6"/>
      <c r="Z161" s="6"/>
      <c r="AA161" s="6"/>
      <c r="AB161" s="6"/>
      <c r="AC161" s="6"/>
      <c r="AD161" s="6"/>
      <c r="AE161" s="6"/>
    </row>
    <row r="162" spans="1:31" ht="28">
      <c r="A162" s="43"/>
      <c r="B162" s="102"/>
      <c r="C162" s="817">
        <v>2019</v>
      </c>
      <c r="D162" s="817">
        <v>2020</v>
      </c>
      <c r="E162" s="817">
        <v>2021</v>
      </c>
      <c r="F162" s="817">
        <v>2022</v>
      </c>
      <c r="G162" s="817">
        <v>2023</v>
      </c>
      <c r="H162" s="817">
        <v>2024</v>
      </c>
      <c r="I162" s="817">
        <v>2025</v>
      </c>
      <c r="J162" s="817" t="s">
        <v>863</v>
      </c>
      <c r="K162" s="817" t="s">
        <v>897</v>
      </c>
      <c r="L162" s="454"/>
      <c r="M162" s="454"/>
      <c r="N162" s="454"/>
      <c r="O162" s="27"/>
      <c r="P162" s="27"/>
      <c r="Q162" s="27"/>
      <c r="R162" s="27"/>
      <c r="S162" s="27"/>
      <c r="T162" s="27"/>
      <c r="U162" s="27"/>
      <c r="X162" s="7"/>
      <c r="Y162" s="6"/>
      <c r="Z162" s="6"/>
      <c r="AA162" s="6"/>
      <c r="AB162" s="6"/>
      <c r="AC162" s="6"/>
      <c r="AD162" s="6"/>
      <c r="AE162" s="6"/>
    </row>
    <row r="163" spans="1:31" ht="27">
      <c r="A163" s="43"/>
      <c r="B163" s="637" t="s">
        <v>865</v>
      </c>
      <c r="C163" s="452" t="s">
        <v>933</v>
      </c>
      <c r="D163" s="452" t="s">
        <v>933</v>
      </c>
      <c r="E163" s="452" t="s">
        <v>933</v>
      </c>
      <c r="F163" s="452" t="s">
        <v>933</v>
      </c>
      <c r="G163" s="452" t="s">
        <v>933</v>
      </c>
      <c r="H163" s="452" t="s">
        <v>933</v>
      </c>
      <c r="I163" s="452" t="s">
        <v>933</v>
      </c>
      <c r="J163" s="451"/>
      <c r="K163" s="451"/>
      <c r="L163" s="454"/>
      <c r="M163" s="454"/>
      <c r="N163" s="454"/>
      <c r="O163" s="27"/>
      <c r="P163" s="27"/>
      <c r="Q163" s="27"/>
      <c r="R163" s="27"/>
      <c r="S163" s="27"/>
      <c r="T163" s="27"/>
      <c r="U163" s="27"/>
      <c r="X163" s="7"/>
      <c r="Y163" s="6"/>
      <c r="Z163" s="6"/>
      <c r="AA163" s="6"/>
      <c r="AB163" s="6"/>
      <c r="AC163" s="6"/>
      <c r="AD163" s="6"/>
      <c r="AE163" s="6"/>
    </row>
    <row r="164" spans="1:31" ht="28">
      <c r="A164" s="43"/>
      <c r="B164" s="526" t="s">
        <v>934</v>
      </c>
      <c r="C164" s="444" t="s">
        <v>916</v>
      </c>
      <c r="D164" s="444" t="s">
        <v>916</v>
      </c>
      <c r="E164" s="444" t="s">
        <v>916</v>
      </c>
      <c r="F164" s="444" t="s">
        <v>916</v>
      </c>
      <c r="G164" s="444" t="s">
        <v>916</v>
      </c>
      <c r="H164" s="444" t="s">
        <v>916</v>
      </c>
      <c r="I164" s="444" t="s">
        <v>916</v>
      </c>
      <c r="J164" s="445" t="s">
        <v>917</v>
      </c>
      <c r="K164" s="445" t="str">
        <f>IFERROR(VLOOKUP(G164,'ESG Database'!$D$15:$M$818,3,0),"")</f>
        <v/>
      </c>
      <c r="L164" s="454"/>
      <c r="M164" s="454"/>
      <c r="N164" s="454"/>
      <c r="O164" s="27"/>
      <c r="P164" s="27"/>
      <c r="Q164" s="27"/>
      <c r="R164" s="27"/>
      <c r="S164" s="27"/>
      <c r="T164" s="27"/>
      <c r="U164" s="27"/>
      <c r="X164" s="7"/>
      <c r="Y164" s="6"/>
      <c r="Z164" s="6"/>
      <c r="AA164" s="6"/>
      <c r="AB164" s="6"/>
      <c r="AC164" s="6"/>
      <c r="AD164" s="6"/>
      <c r="AE164" s="6"/>
    </row>
    <row r="165" spans="1:31">
      <c r="A165" s="43"/>
      <c r="B165" s="455"/>
      <c r="C165" s="453"/>
      <c r="D165" s="453"/>
      <c r="E165" s="453"/>
      <c r="F165" s="453"/>
      <c r="G165" s="453"/>
      <c r="H165" s="453"/>
      <c r="I165" s="453"/>
      <c r="J165" s="453"/>
      <c r="K165" s="454"/>
      <c r="L165" s="454"/>
      <c r="M165" s="454"/>
      <c r="N165" s="454"/>
      <c r="O165" s="27"/>
      <c r="P165" s="27"/>
      <c r="Q165" s="27"/>
      <c r="R165" s="27"/>
      <c r="S165" s="27"/>
      <c r="T165" s="27"/>
      <c r="U165" s="27"/>
      <c r="X165" s="7"/>
      <c r="Y165" s="6"/>
      <c r="Z165" s="6"/>
      <c r="AA165" s="6"/>
      <c r="AB165" s="6"/>
      <c r="AC165" s="6"/>
      <c r="AD165" s="6"/>
      <c r="AE165" s="6"/>
    </row>
    <row r="166" spans="1:31">
      <c r="A166" s="43"/>
      <c r="B166" s="455"/>
      <c r="C166" s="453"/>
      <c r="D166" s="453"/>
      <c r="E166" s="453"/>
      <c r="F166" s="453"/>
      <c r="G166" s="453"/>
      <c r="H166" s="453"/>
      <c r="I166" s="453"/>
      <c r="J166" s="453"/>
      <c r="K166" s="454"/>
      <c r="L166" s="454"/>
      <c r="M166" s="454"/>
      <c r="N166" s="454"/>
      <c r="O166" s="27"/>
      <c r="P166" s="27"/>
      <c r="Q166" s="27"/>
      <c r="R166" s="27"/>
      <c r="S166" s="27"/>
      <c r="T166" s="27"/>
      <c r="U166" s="27"/>
      <c r="X166" s="7"/>
      <c r="Y166" s="6"/>
      <c r="Z166" s="6"/>
      <c r="AA166" s="6"/>
      <c r="AB166" s="6"/>
      <c r="AC166" s="6"/>
      <c r="AD166" s="6"/>
      <c r="AE166" s="6"/>
    </row>
    <row r="167" spans="1:31" ht="18.5">
      <c r="A167" s="43"/>
      <c r="B167" s="110" t="s">
        <v>935</v>
      </c>
      <c r="C167" s="56"/>
      <c r="D167" s="43"/>
      <c r="E167" s="43"/>
      <c r="F167" s="47"/>
      <c r="G167" s="99"/>
      <c r="H167" s="99"/>
      <c r="I167" s="99"/>
      <c r="J167" s="99"/>
      <c r="K167" s="99"/>
      <c r="L167" s="95"/>
      <c r="M167" s="95"/>
      <c r="N167" s="95"/>
      <c r="O167" s="821"/>
      <c r="P167" s="27"/>
      <c r="Q167" s="822"/>
      <c r="R167" s="822"/>
      <c r="S167" s="822"/>
      <c r="T167" s="27"/>
      <c r="U167" s="27"/>
      <c r="X167" s="7"/>
      <c r="Y167" s="6"/>
      <c r="Z167" s="6"/>
      <c r="AA167" s="6"/>
      <c r="AB167" s="6"/>
      <c r="AC167" s="6"/>
      <c r="AD167" s="6"/>
      <c r="AE167" s="6"/>
    </row>
    <row r="168" spans="1:31">
      <c r="A168" s="43"/>
      <c r="B168" s="1898" t="s">
        <v>936</v>
      </c>
      <c r="C168" s="1898"/>
      <c r="D168" s="1898"/>
      <c r="E168" s="1898"/>
      <c r="F168" s="1898"/>
      <c r="G168" s="1898"/>
      <c r="H168" s="1898"/>
      <c r="I168" s="1898"/>
      <c r="J168" s="1898"/>
      <c r="K168" s="1898"/>
      <c r="L168" s="95"/>
      <c r="M168" s="95"/>
      <c r="N168" s="95"/>
      <c r="O168" s="821"/>
      <c r="P168" s="27"/>
      <c r="Q168" s="822"/>
      <c r="R168" s="822"/>
      <c r="S168" s="822"/>
      <c r="T168" s="27"/>
      <c r="U168" s="27"/>
      <c r="X168" s="7"/>
      <c r="Y168" s="6"/>
      <c r="Z168" s="6"/>
      <c r="AA168" s="6"/>
      <c r="AB168" s="6"/>
      <c r="AC168" s="6"/>
      <c r="AD168" s="6"/>
      <c r="AE168" s="6"/>
    </row>
    <row r="169" spans="1:31">
      <c r="A169" s="43"/>
      <c r="B169" s="1898"/>
      <c r="C169" s="1898"/>
      <c r="D169" s="1898"/>
      <c r="E169" s="1898"/>
      <c r="F169" s="1898"/>
      <c r="G169" s="1898"/>
      <c r="H169" s="1898"/>
      <c r="I169" s="1898"/>
      <c r="J169" s="1898"/>
      <c r="K169" s="1898"/>
      <c r="L169" s="95"/>
      <c r="M169" s="95"/>
      <c r="N169" s="95"/>
      <c r="O169" s="821"/>
      <c r="P169" s="27"/>
      <c r="Q169" s="822"/>
      <c r="R169" s="822"/>
      <c r="S169" s="822"/>
      <c r="T169" s="27"/>
      <c r="U169" s="27"/>
      <c r="X169" s="7"/>
      <c r="Y169" s="6"/>
      <c r="Z169" s="6"/>
      <c r="AA169" s="6"/>
      <c r="AB169" s="6"/>
      <c r="AC169" s="6"/>
      <c r="AD169" s="6"/>
      <c r="AE169" s="6"/>
    </row>
    <row r="170" spans="1:31">
      <c r="A170" s="43"/>
      <c r="B170" s="1898"/>
      <c r="C170" s="1898"/>
      <c r="D170" s="1898"/>
      <c r="E170" s="1898"/>
      <c r="F170" s="1898"/>
      <c r="G170" s="1898"/>
      <c r="H170" s="1898"/>
      <c r="I170" s="1898"/>
      <c r="J170" s="1898"/>
      <c r="K170" s="1898"/>
      <c r="L170" s="95"/>
      <c r="M170" s="95"/>
      <c r="N170" s="95"/>
      <c r="O170" s="821"/>
      <c r="P170" s="27"/>
      <c r="Q170" s="822"/>
      <c r="R170" s="822"/>
      <c r="S170" s="822"/>
      <c r="T170" s="27"/>
      <c r="U170" s="27"/>
      <c r="X170" s="7"/>
      <c r="Y170" s="6"/>
      <c r="Z170" s="6"/>
      <c r="AA170" s="6"/>
      <c r="AB170" s="6"/>
      <c r="AC170" s="6"/>
      <c r="AD170" s="6"/>
      <c r="AE170" s="6"/>
    </row>
    <row r="171" spans="1:31">
      <c r="A171" s="43"/>
      <c r="B171" s="816"/>
      <c r="C171" s="816"/>
      <c r="D171" s="816"/>
      <c r="E171" s="816"/>
      <c r="F171" s="816"/>
      <c r="G171" s="816"/>
      <c r="H171" s="816"/>
      <c r="I171" s="816"/>
      <c r="J171" s="816"/>
      <c r="K171" s="816"/>
      <c r="L171" s="95"/>
      <c r="M171" s="95"/>
      <c r="N171" s="95"/>
      <c r="O171" s="821"/>
      <c r="P171" s="27"/>
      <c r="Q171" s="822"/>
      <c r="R171" s="822"/>
      <c r="S171" s="822"/>
      <c r="T171" s="27"/>
      <c r="U171" s="27"/>
      <c r="X171" s="7"/>
      <c r="Y171" s="6"/>
      <c r="Z171" s="6"/>
      <c r="AA171" s="6"/>
      <c r="AB171" s="6"/>
      <c r="AC171" s="6"/>
      <c r="AD171" s="6"/>
      <c r="AE171" s="6"/>
    </row>
    <row r="172" spans="1:31" ht="28">
      <c r="A172" s="43"/>
      <c r="B172" s="102"/>
      <c r="C172" s="817">
        <v>2019</v>
      </c>
      <c r="D172" s="817">
        <v>2020</v>
      </c>
      <c r="E172" s="817">
        <v>2021</v>
      </c>
      <c r="F172" s="817">
        <v>2022</v>
      </c>
      <c r="G172" s="817">
        <v>2023</v>
      </c>
      <c r="H172" s="817">
        <v>2024</v>
      </c>
      <c r="I172" s="817">
        <v>2025</v>
      </c>
      <c r="J172" s="817" t="s">
        <v>863</v>
      </c>
      <c r="K172" s="817" t="s">
        <v>897</v>
      </c>
      <c r="L172" s="95"/>
      <c r="M172" s="95"/>
      <c r="N172" s="95"/>
      <c r="O172" s="821"/>
      <c r="P172" s="27"/>
      <c r="Q172" s="822"/>
      <c r="R172" s="822"/>
      <c r="S172" s="822"/>
      <c r="T172" s="27"/>
      <c r="U172" s="27"/>
      <c r="X172" s="7"/>
      <c r="Y172" s="6"/>
      <c r="Z172" s="6"/>
      <c r="AA172" s="6"/>
      <c r="AB172" s="6"/>
      <c r="AC172" s="6"/>
      <c r="AD172" s="6"/>
      <c r="AE172" s="6"/>
    </row>
    <row r="173" spans="1:31" ht="28">
      <c r="A173" s="43"/>
      <c r="B173" s="526" t="s">
        <v>937</v>
      </c>
      <c r="C173" s="448"/>
      <c r="D173" s="448"/>
      <c r="E173" s="444" t="s">
        <v>916</v>
      </c>
      <c r="F173" s="444" t="s">
        <v>916</v>
      </c>
      <c r="G173" s="444" t="s">
        <v>916</v>
      </c>
      <c r="H173" s="444" t="s">
        <v>916</v>
      </c>
      <c r="I173" s="444" t="s">
        <v>916</v>
      </c>
      <c r="J173" s="438" t="s">
        <v>917</v>
      </c>
      <c r="K173" s="445"/>
      <c r="L173" s="95"/>
      <c r="M173" s="95"/>
      <c r="N173" s="95"/>
      <c r="O173" s="821"/>
      <c r="P173" s="27"/>
      <c r="Q173" s="822"/>
      <c r="R173" s="822"/>
      <c r="S173" s="822"/>
      <c r="T173" s="27"/>
      <c r="U173" s="27"/>
      <c r="X173" s="7"/>
      <c r="Y173" s="6"/>
      <c r="Z173" s="6"/>
      <c r="AA173" s="6"/>
      <c r="AB173" s="6"/>
      <c r="AC173" s="6"/>
      <c r="AD173" s="6"/>
      <c r="AE173" s="6"/>
    </row>
    <row r="174" spans="1:31">
      <c r="A174" s="43"/>
      <c r="B174" s="442"/>
      <c r="C174" s="442"/>
      <c r="D174" s="442"/>
      <c r="E174" s="442"/>
      <c r="F174" s="442"/>
      <c r="G174" s="442"/>
      <c r="H174" s="442"/>
      <c r="I174" s="442"/>
      <c r="J174" s="442"/>
      <c r="K174" s="442" t="str">
        <f>IFERROR(VLOOKUP(G174,'ESG Database'!$D$15:$M$818,3,0),"")</f>
        <v/>
      </c>
      <c r="L174" s="95"/>
      <c r="M174" s="95"/>
      <c r="N174" s="95"/>
      <c r="O174" s="821"/>
      <c r="P174" s="27"/>
      <c r="Q174" s="822"/>
      <c r="R174" s="822"/>
      <c r="S174" s="822"/>
      <c r="T174" s="27"/>
      <c r="U174" s="27"/>
      <c r="X174" s="7"/>
      <c r="Y174" s="6"/>
      <c r="Z174" s="6"/>
      <c r="AA174" s="6"/>
      <c r="AB174" s="6"/>
      <c r="AC174" s="6"/>
      <c r="AD174" s="6"/>
      <c r="AE174" s="6"/>
    </row>
    <row r="175" spans="1:31">
      <c r="A175" s="43"/>
      <c r="B175" s="442"/>
      <c r="C175" s="442"/>
      <c r="D175" s="442"/>
      <c r="E175" s="442"/>
      <c r="F175" s="442"/>
      <c r="G175" s="442"/>
      <c r="H175" s="442"/>
      <c r="I175" s="442"/>
      <c r="J175" s="442"/>
      <c r="K175" s="442"/>
      <c r="L175" s="95"/>
      <c r="M175" s="95"/>
      <c r="N175" s="95"/>
      <c r="O175" s="821"/>
      <c r="P175" s="27"/>
      <c r="Q175" s="822"/>
      <c r="R175" s="822"/>
      <c r="S175" s="822"/>
      <c r="T175" s="27"/>
      <c r="U175" s="27"/>
      <c r="X175" s="7"/>
      <c r="Y175" s="6"/>
      <c r="Z175" s="6"/>
      <c r="AA175" s="6"/>
      <c r="AB175" s="6"/>
      <c r="AC175" s="6"/>
      <c r="AD175" s="6"/>
      <c r="AE175" s="6"/>
    </row>
    <row r="176" spans="1:31" ht="18.5">
      <c r="A176" s="43"/>
      <c r="B176" s="110" t="s">
        <v>1222</v>
      </c>
      <c r="C176" s="56"/>
      <c r="D176" s="43"/>
      <c r="E176" s="43"/>
      <c r="F176" s="47"/>
      <c r="G176" s="99"/>
      <c r="H176" s="99"/>
      <c r="I176" s="99"/>
      <c r="J176" s="99"/>
      <c r="K176" s="99"/>
      <c r="L176" s="95"/>
      <c r="M176" s="95"/>
      <c r="N176" s="95"/>
      <c r="O176" s="821"/>
      <c r="P176" s="27"/>
      <c r="Q176" s="822"/>
      <c r="R176" s="822"/>
      <c r="S176" s="822"/>
      <c r="T176" s="27"/>
      <c r="U176" s="27"/>
      <c r="X176" s="7"/>
      <c r="Y176" s="6"/>
      <c r="Z176" s="6"/>
      <c r="AA176" s="6"/>
      <c r="AB176" s="6"/>
      <c r="AC176" s="6"/>
      <c r="AD176" s="6"/>
      <c r="AE176" s="6"/>
    </row>
    <row r="177" spans="1:31">
      <c r="A177" s="43"/>
      <c r="B177" s="1898" t="s">
        <v>938</v>
      </c>
      <c r="C177" s="1898"/>
      <c r="D177" s="1898"/>
      <c r="E177" s="1898"/>
      <c r="F177" s="1898"/>
      <c r="G177" s="1898"/>
      <c r="H177" s="1898"/>
      <c r="I177" s="1898"/>
      <c r="J177" s="1898"/>
      <c r="K177" s="1898"/>
      <c r="L177" s="95"/>
      <c r="M177" s="95"/>
      <c r="N177" s="95"/>
      <c r="O177" s="821"/>
      <c r="P177" s="27"/>
      <c r="Q177" s="822"/>
      <c r="R177" s="822"/>
      <c r="S177" s="822"/>
      <c r="T177" s="27"/>
      <c r="U177" s="27"/>
      <c r="X177" s="7"/>
      <c r="Y177" s="6"/>
      <c r="Z177" s="6"/>
      <c r="AA177" s="6"/>
      <c r="AB177" s="6"/>
      <c r="AC177" s="6"/>
      <c r="AD177" s="6"/>
      <c r="AE177" s="6"/>
    </row>
    <row r="178" spans="1:31">
      <c r="A178" s="43"/>
      <c r="B178" s="1898"/>
      <c r="C178" s="1898"/>
      <c r="D178" s="1898"/>
      <c r="E178" s="1898"/>
      <c r="F178" s="1898"/>
      <c r="G178" s="1898"/>
      <c r="H178" s="1898"/>
      <c r="I178" s="1898"/>
      <c r="J178" s="1898"/>
      <c r="K178" s="1898"/>
      <c r="L178" s="95"/>
      <c r="M178" s="95"/>
      <c r="N178" s="95"/>
      <c r="O178" s="821"/>
      <c r="P178" s="27"/>
      <c r="Q178" s="822"/>
      <c r="R178" s="822"/>
      <c r="S178" s="822"/>
      <c r="T178" s="27"/>
      <c r="U178" s="27"/>
      <c r="X178" s="7"/>
      <c r="Y178" s="6"/>
      <c r="Z178" s="6"/>
      <c r="AA178" s="6"/>
      <c r="AB178" s="6"/>
      <c r="AC178" s="6"/>
      <c r="AD178" s="6"/>
      <c r="AE178" s="6"/>
    </row>
    <row r="179" spans="1:31">
      <c r="A179" s="43"/>
      <c r="B179" s="1898"/>
      <c r="C179" s="1898"/>
      <c r="D179" s="1898"/>
      <c r="E179" s="1898"/>
      <c r="F179" s="1898"/>
      <c r="G179" s="1898"/>
      <c r="H179" s="1898"/>
      <c r="I179" s="1898"/>
      <c r="J179" s="1898"/>
      <c r="K179" s="1898"/>
      <c r="L179" s="95"/>
      <c r="M179" s="95"/>
      <c r="N179" s="95"/>
      <c r="O179" s="821"/>
      <c r="P179" s="27"/>
      <c r="Q179" s="822"/>
      <c r="R179" s="822"/>
      <c r="S179" s="822"/>
      <c r="T179" s="27"/>
      <c r="U179" s="27"/>
      <c r="X179" s="7"/>
      <c r="Y179" s="6"/>
      <c r="Z179" s="6"/>
      <c r="AA179" s="6"/>
      <c r="AB179" s="6"/>
      <c r="AC179" s="6"/>
      <c r="AD179" s="6"/>
      <c r="AE179" s="6"/>
    </row>
    <row r="180" spans="1:31">
      <c r="A180" s="43"/>
      <c r="B180" s="816"/>
      <c r="C180" s="816"/>
      <c r="D180" s="816"/>
      <c r="E180" s="816"/>
      <c r="F180" s="816"/>
      <c r="G180" s="816"/>
      <c r="H180" s="816"/>
      <c r="I180" s="816"/>
      <c r="J180" s="816"/>
      <c r="K180" s="816"/>
      <c r="L180" s="95"/>
      <c r="M180" s="95"/>
      <c r="N180" s="95"/>
      <c r="O180" s="821"/>
      <c r="P180" s="27"/>
      <c r="Q180" s="822"/>
      <c r="R180" s="822"/>
      <c r="S180" s="822"/>
      <c r="T180" s="27"/>
      <c r="U180" s="27"/>
      <c r="X180" s="7"/>
      <c r="Y180" s="6"/>
      <c r="Z180" s="6"/>
      <c r="AA180" s="6"/>
      <c r="AB180" s="6"/>
      <c r="AC180" s="6"/>
      <c r="AD180" s="6"/>
      <c r="AE180" s="6"/>
    </row>
    <row r="181" spans="1:31" ht="28">
      <c r="A181" s="43"/>
      <c r="B181" s="102"/>
      <c r="C181" s="817">
        <v>2019</v>
      </c>
      <c r="D181" s="817">
        <v>2020</v>
      </c>
      <c r="E181" s="817">
        <v>2021</v>
      </c>
      <c r="F181" s="817">
        <v>2022</v>
      </c>
      <c r="G181" s="817">
        <v>2023</v>
      </c>
      <c r="H181" s="817">
        <v>2024</v>
      </c>
      <c r="I181" s="817">
        <v>2025</v>
      </c>
      <c r="J181" s="817" t="s">
        <v>863</v>
      </c>
      <c r="K181" s="817" t="s">
        <v>897</v>
      </c>
      <c r="L181" s="95"/>
      <c r="M181" s="95"/>
      <c r="N181" s="95"/>
      <c r="O181" s="821"/>
      <c r="P181" s="27"/>
      <c r="Q181" s="822"/>
      <c r="R181" s="822"/>
      <c r="S181" s="822"/>
      <c r="T181" s="27"/>
      <c r="U181" s="27"/>
      <c r="X181" s="7"/>
      <c r="Y181" s="6"/>
      <c r="Z181" s="6"/>
      <c r="AA181" s="6"/>
      <c r="AB181" s="6"/>
      <c r="AC181" s="6"/>
      <c r="AD181" s="6"/>
      <c r="AE181" s="6"/>
    </row>
    <row r="182" spans="1:31" ht="28">
      <c r="A182" s="43"/>
      <c r="B182" s="820" t="s">
        <v>939</v>
      </c>
      <c r="C182" s="436"/>
      <c r="D182" s="436"/>
      <c r="E182" s="438" t="str">
        <f>IFERROR(VLOOKUP(C182,'ESG Database'!$D$15:$M$818,3,0),"")</f>
        <v/>
      </c>
      <c r="F182" s="437" t="s">
        <v>916</v>
      </c>
      <c r="G182" s="437" t="s">
        <v>916</v>
      </c>
      <c r="H182" s="437" t="s">
        <v>916</v>
      </c>
      <c r="I182" s="437" t="s">
        <v>2075</v>
      </c>
      <c r="J182" s="438" t="s">
        <v>917</v>
      </c>
      <c r="K182" s="438"/>
      <c r="L182" s="95"/>
      <c r="M182" s="95"/>
      <c r="N182" s="95"/>
      <c r="O182" s="821"/>
      <c r="P182" s="27"/>
      <c r="Q182" s="822"/>
      <c r="R182" s="822"/>
      <c r="S182" s="822"/>
      <c r="T182" s="27"/>
      <c r="U182" s="27"/>
      <c r="X182" s="7"/>
      <c r="Y182" s="6"/>
      <c r="Z182" s="6"/>
      <c r="AA182" s="6"/>
      <c r="AB182" s="6"/>
      <c r="AC182" s="6"/>
      <c r="AD182" s="6"/>
      <c r="AE182" s="6"/>
    </row>
    <row r="183" spans="1:31" ht="14">
      <c r="A183" s="43"/>
      <c r="B183" s="640"/>
      <c r="C183" s="449"/>
      <c r="D183" s="449"/>
      <c r="E183" s="442"/>
      <c r="F183" s="442"/>
      <c r="G183" s="442"/>
      <c r="H183" s="442"/>
      <c r="I183" s="442"/>
      <c r="J183" s="442"/>
      <c r="K183" s="442"/>
      <c r="L183" s="95"/>
      <c r="M183" s="95"/>
      <c r="N183" s="95"/>
      <c r="O183" s="821"/>
      <c r="P183" s="27"/>
      <c r="Q183" s="822"/>
      <c r="R183" s="822"/>
      <c r="S183" s="822"/>
      <c r="T183" s="27"/>
      <c r="U183" s="27"/>
      <c r="X183" s="7"/>
      <c r="Y183" s="6"/>
      <c r="Z183" s="6"/>
      <c r="AA183" s="6"/>
      <c r="AB183" s="6"/>
      <c r="AC183" s="6"/>
      <c r="AD183" s="6"/>
      <c r="AE183" s="6"/>
    </row>
    <row r="184" spans="1:31" ht="14">
      <c r="A184" s="43"/>
      <c r="B184" s="640"/>
      <c r="C184" s="449"/>
      <c r="D184" s="449"/>
      <c r="E184" s="442"/>
      <c r="F184" s="442"/>
      <c r="G184" s="442"/>
      <c r="H184" s="442"/>
      <c r="I184" s="442"/>
      <c r="J184" s="442"/>
      <c r="K184" s="442"/>
      <c r="L184" s="95"/>
      <c r="M184" s="95"/>
      <c r="N184" s="95"/>
      <c r="O184" s="821"/>
      <c r="P184" s="27"/>
      <c r="Q184" s="822"/>
      <c r="R184" s="822"/>
      <c r="S184" s="822"/>
      <c r="T184" s="27"/>
      <c r="U184" s="27"/>
      <c r="X184" s="7"/>
      <c r="Y184" s="6"/>
      <c r="Z184" s="6"/>
      <c r="AA184" s="6"/>
      <c r="AB184" s="6"/>
      <c r="AC184" s="6"/>
      <c r="AD184" s="6"/>
      <c r="AE184" s="6"/>
    </row>
    <row r="185" spans="1:31" ht="22.5">
      <c r="A185" s="43"/>
      <c r="B185" s="54" t="s">
        <v>940</v>
      </c>
      <c r="C185" s="95"/>
      <c r="D185" s="95"/>
      <c r="E185" s="95"/>
      <c r="F185" s="95"/>
      <c r="G185" s="95"/>
      <c r="H185" s="95"/>
      <c r="I185" s="95"/>
      <c r="J185" s="95"/>
      <c r="K185" s="95"/>
      <c r="L185" s="95"/>
      <c r="M185" s="95"/>
      <c r="N185" s="95"/>
      <c r="O185" s="821"/>
      <c r="P185" s="27"/>
      <c r="Q185" s="822"/>
      <c r="R185" s="822"/>
      <c r="S185" s="822"/>
      <c r="T185" s="27"/>
      <c r="U185" s="27"/>
      <c r="X185" s="7"/>
      <c r="Y185" s="6"/>
      <c r="Z185" s="6"/>
      <c r="AA185" s="6"/>
      <c r="AB185" s="6"/>
      <c r="AC185" s="6"/>
      <c r="AD185" s="6"/>
      <c r="AE185" s="6"/>
    </row>
    <row r="186" spans="1:31">
      <c r="A186" s="43"/>
      <c r="B186" s="43"/>
      <c r="C186" s="95"/>
      <c r="D186" s="95"/>
      <c r="E186" s="95"/>
      <c r="F186" s="95"/>
      <c r="G186" s="95"/>
      <c r="H186" s="95"/>
      <c r="I186" s="95"/>
      <c r="J186" s="95"/>
      <c r="K186" s="95"/>
      <c r="L186" s="95"/>
      <c r="M186" s="95"/>
      <c r="N186" s="95"/>
      <c r="O186" s="821"/>
      <c r="P186" s="27"/>
      <c r="Q186" s="822"/>
      <c r="R186" s="822"/>
      <c r="S186" s="822"/>
      <c r="T186" s="27"/>
      <c r="U186" s="27"/>
      <c r="X186" s="7"/>
      <c r="Y186" s="6"/>
      <c r="Z186" s="6"/>
      <c r="AA186" s="6"/>
      <c r="AB186" s="6"/>
      <c r="AC186" s="6"/>
      <c r="AD186" s="6"/>
      <c r="AE186" s="6"/>
    </row>
    <row r="187" spans="1:31">
      <c r="A187" s="43"/>
      <c r="B187" s="823" t="s">
        <v>941</v>
      </c>
      <c r="C187" s="43"/>
      <c r="D187" s="43"/>
      <c r="E187" s="43"/>
      <c r="F187" s="43"/>
      <c r="G187" s="43"/>
      <c r="H187" s="43"/>
      <c r="I187" s="43"/>
      <c r="J187" s="43"/>
      <c r="K187" s="43"/>
      <c r="L187" s="43"/>
      <c r="M187" s="43"/>
      <c r="N187" s="43"/>
      <c r="O187" s="27"/>
      <c r="P187" s="27"/>
      <c r="Q187" s="2"/>
      <c r="R187" s="2"/>
      <c r="S187" s="2"/>
      <c r="T187" s="27"/>
      <c r="U187" s="27"/>
      <c r="X187" s="7"/>
      <c r="Y187" s="6"/>
      <c r="Z187" s="6"/>
      <c r="AA187" s="6"/>
      <c r="AB187" s="6"/>
      <c r="AC187" s="6"/>
      <c r="AD187" s="6"/>
      <c r="AE187" s="6"/>
    </row>
    <row r="188" spans="1:31">
      <c r="A188" s="43"/>
      <c r="B188" s="824" t="s">
        <v>2262</v>
      </c>
      <c r="C188" s="43"/>
      <c r="D188" s="43"/>
      <c r="E188" s="43"/>
      <c r="F188" s="43"/>
      <c r="G188" s="43"/>
      <c r="H188" s="43"/>
      <c r="I188" s="43"/>
      <c r="J188" s="43"/>
      <c r="K188" s="43"/>
      <c r="L188" s="43"/>
      <c r="M188" s="43"/>
      <c r="N188" s="43"/>
      <c r="O188" s="27"/>
      <c r="P188" s="27"/>
      <c r="Q188" s="2"/>
      <c r="R188" s="2"/>
      <c r="S188" s="2"/>
      <c r="T188" s="27"/>
      <c r="U188" s="27"/>
      <c r="X188" s="7"/>
      <c r="Y188" s="6"/>
      <c r="Z188" s="6"/>
      <c r="AA188" s="6"/>
      <c r="AB188" s="6"/>
      <c r="AC188" s="6"/>
      <c r="AD188" s="6"/>
      <c r="AE188" s="6"/>
    </row>
    <row r="189" spans="1:31" ht="14">
      <c r="A189" s="43"/>
      <c r="B189" s="458"/>
      <c r="C189" s="43"/>
      <c r="D189" s="43"/>
      <c r="E189" s="43"/>
      <c r="F189" s="43"/>
      <c r="G189" s="43"/>
      <c r="H189" s="43"/>
      <c r="I189" s="43"/>
      <c r="J189" s="43"/>
      <c r="K189" s="43"/>
      <c r="L189" s="43"/>
      <c r="M189" s="43"/>
      <c r="N189" s="43"/>
      <c r="O189" s="27"/>
      <c r="P189" s="27"/>
      <c r="Q189" s="2"/>
      <c r="R189" s="2"/>
      <c r="S189" s="2"/>
      <c r="T189" s="27"/>
      <c r="U189" s="27"/>
      <c r="X189" s="7"/>
      <c r="Y189" s="6"/>
      <c r="Z189" s="6"/>
      <c r="AA189" s="6"/>
      <c r="AB189" s="6"/>
      <c r="AC189" s="6"/>
      <c r="AD189" s="6"/>
      <c r="AE189" s="6"/>
    </row>
    <row r="190" spans="1:31" ht="50" customHeight="1">
      <c r="A190" s="43"/>
      <c r="B190" s="88"/>
      <c r="C190" s="1030" t="s">
        <v>1958</v>
      </c>
      <c r="D190" s="90"/>
      <c r="E190" s="87"/>
      <c r="F190" s="233"/>
      <c r="G190" s="99"/>
      <c r="H190" s="99"/>
      <c r="I190" s="99"/>
      <c r="J190" s="99"/>
      <c r="K190" s="99"/>
      <c r="L190" s="99"/>
      <c r="M190" s="99"/>
      <c r="N190" s="99"/>
    </row>
    <row r="191" spans="1:31"/>
    <row r="192" spans="1:31"/>
    <row r="193"/>
    <row r="194"/>
    <row r="195"/>
    <row r="196"/>
    <row r="197"/>
    <row r="198"/>
    <row r="199"/>
    <row r="200"/>
  </sheetData>
  <sheetProtection algorithmName="SHA-512" hashValue="JZu6yj5gRYc58r/rQalMueYcDdPFFWi3g6g99cSMGNVvWBPVqWB3854HEsatURNiC5gcxMTAoE2CTLOFAl/VhQ==" saltValue="Ce1UPyqw1RSK7DeNZhyM5Q==" spinCount="100000" sheet="1" objects="1" scenarios="1" sort="0" autoFilter="0"/>
  <mergeCells count="20">
    <mergeCell ref="B125:K126"/>
    <mergeCell ref="I59:J59"/>
    <mergeCell ref="B115:K117"/>
    <mergeCell ref="B37:K38"/>
    <mergeCell ref="B13:K14"/>
    <mergeCell ref="B177:K179"/>
    <mergeCell ref="B104:K107"/>
    <mergeCell ref="B133:K135"/>
    <mergeCell ref="B20:K21"/>
    <mergeCell ref="B28:K30"/>
    <mergeCell ref="B45:K48"/>
    <mergeCell ref="B157:K160"/>
    <mergeCell ref="B168:K170"/>
    <mergeCell ref="B142:K143"/>
    <mergeCell ref="B149:K150"/>
    <mergeCell ref="B86:K87"/>
    <mergeCell ref="B55:K57"/>
    <mergeCell ref="B66:K68"/>
    <mergeCell ref="B95:K97"/>
    <mergeCell ref="B77:K79"/>
  </mergeCells>
  <hyperlinks>
    <hyperlink ref="B187" r:id="rId1" xr:uid="{21BF204C-EE32-4B97-A76A-0E8FDFC4AE28}"/>
    <hyperlink ref="C190" r:id="rId2" xr:uid="{0FE00C0C-4850-7041-82F5-68EA16040C8C}"/>
  </hyperlinks>
  <pageMargins left="0.7" right="0.7" top="0.75" bottom="0.75" header="0.3" footer="0.3"/>
  <pageSetup paperSize="9" scale="50" fitToHeight="5" orientation="landscape" r:id="rId3"/>
  <rowBreaks count="1" manualBreakCount="1">
    <brk id="110" max="16383" man="1"/>
  </rowBreak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30B3-FD94-4CB6-88CC-12A75B4B83CC}">
  <sheetPr>
    <pageSetUpPr fitToPage="1"/>
  </sheetPr>
  <dimension ref="A1:AG959"/>
  <sheetViews>
    <sheetView showGridLines="0" showRowColHeaders="0" zoomScaleNormal="100" workbookViewId="0">
      <pane ySplit="14" topLeftCell="A411" activePane="bottomLeft" state="frozen"/>
      <selection activeCell="B15" sqref="B15:P26"/>
      <selection pane="bottomLeft" activeCell="B11" sqref="B11"/>
    </sheetView>
  </sheetViews>
  <sheetFormatPr baseColWidth="10" defaultColWidth="0" defaultRowHeight="14" zeroHeight="1"/>
  <cols>
    <col min="1" max="1" width="2.5" customWidth="1"/>
    <col min="2" max="2" width="13.83203125" style="13" customWidth="1"/>
    <col min="3" max="3" width="15.6640625" style="13" customWidth="1"/>
    <col min="4" max="4" width="13.1640625" style="13" customWidth="1"/>
    <col min="5" max="5" width="34.5" style="13" customWidth="1"/>
    <col min="6" max="6" width="9.6640625" style="14" bestFit="1" customWidth="1"/>
    <col min="7" max="7" width="16.33203125" style="14" bestFit="1" customWidth="1"/>
    <col min="8" max="8" width="12.83203125" style="14" customWidth="1"/>
    <col min="9" max="9" width="20.6640625" style="14" hidden="1" customWidth="1"/>
    <col min="10" max="10" width="10.1640625" style="20" bestFit="1" customWidth="1"/>
    <col min="11" max="17" width="13.5" style="20" customWidth="1"/>
    <col min="18" max="18" width="12.33203125" style="13" customWidth="1"/>
    <col min="19" max="19" width="12.33203125" customWidth="1"/>
    <col min="20" max="20" width="3.33203125" customWidth="1"/>
    <col min="21" max="30" width="9" hidden="1" customWidth="1"/>
    <col min="31" max="31" width="5" hidden="1" customWidth="1"/>
    <col min="32" max="33" width="3" hidden="1" customWidth="1"/>
    <col min="34" max="16384" width="9" hidden="1"/>
  </cols>
  <sheetData>
    <row r="1" spans="1:32" ht="13.5">
      <c r="A1" s="37"/>
      <c r="B1" s="37"/>
      <c r="C1" s="37"/>
      <c r="D1" s="37"/>
      <c r="E1" s="37"/>
      <c r="F1" s="39"/>
      <c r="G1" s="39"/>
      <c r="H1" s="39"/>
      <c r="I1" s="39"/>
      <c r="J1" s="98"/>
      <c r="K1" s="98"/>
      <c r="L1" s="98"/>
      <c r="M1" s="98"/>
      <c r="N1" s="98"/>
      <c r="O1" s="98"/>
      <c r="P1" s="98"/>
      <c r="Q1" s="98"/>
      <c r="R1" s="37"/>
      <c r="S1" s="1"/>
      <c r="T1" s="1"/>
      <c r="U1" s="1"/>
      <c r="V1" s="1"/>
      <c r="W1" s="1"/>
      <c r="X1" s="1"/>
      <c r="Y1" s="1"/>
      <c r="Z1" s="1"/>
      <c r="AA1" s="1"/>
      <c r="AB1" s="1"/>
      <c r="AC1" s="1"/>
      <c r="AD1" s="1"/>
      <c r="AE1" s="1"/>
      <c r="AF1" s="1"/>
    </row>
    <row r="2" spans="1:32" ht="13.5">
      <c r="A2" s="37"/>
      <c r="B2" s="37"/>
      <c r="C2" s="37"/>
      <c r="D2" s="37"/>
      <c r="E2" s="37"/>
      <c r="F2" s="39"/>
      <c r="G2" s="39"/>
      <c r="H2" s="39"/>
      <c r="I2" s="39"/>
      <c r="J2" s="98"/>
      <c r="K2" s="98"/>
      <c r="L2" s="98"/>
      <c r="M2" s="98"/>
      <c r="N2" s="98"/>
      <c r="O2" s="98"/>
      <c r="P2" s="98"/>
      <c r="Q2" s="98"/>
      <c r="R2" s="37"/>
      <c r="S2" s="1"/>
      <c r="T2" s="1"/>
      <c r="U2" s="1"/>
      <c r="V2" s="1"/>
      <c r="W2" s="1"/>
      <c r="X2" s="1"/>
      <c r="Y2" s="1"/>
      <c r="Z2" s="1"/>
      <c r="AA2" s="1"/>
      <c r="AB2" s="1"/>
      <c r="AC2" s="1"/>
      <c r="AD2" s="1"/>
      <c r="AE2" s="1"/>
      <c r="AF2" s="1"/>
    </row>
    <row r="3" spans="1:32" ht="13.5">
      <c r="A3" s="37"/>
      <c r="B3" s="37"/>
      <c r="C3" s="37"/>
      <c r="D3" s="37"/>
      <c r="E3" s="37"/>
      <c r="F3" s="39"/>
      <c r="G3" s="39"/>
      <c r="H3" s="39"/>
      <c r="I3" s="39"/>
      <c r="J3" s="98"/>
      <c r="K3" s="98"/>
      <c r="L3" s="98"/>
      <c r="M3" s="98"/>
      <c r="N3" s="98"/>
      <c r="O3" s="98"/>
      <c r="P3" s="98"/>
      <c r="Q3" s="98"/>
      <c r="R3" s="37"/>
      <c r="S3" s="1"/>
      <c r="T3" s="1"/>
      <c r="U3" s="1"/>
      <c r="V3" s="1"/>
      <c r="W3" s="1"/>
      <c r="X3" s="1"/>
      <c r="Y3" s="1"/>
      <c r="Z3" s="1"/>
      <c r="AA3" s="1"/>
      <c r="AB3" s="1"/>
      <c r="AC3" s="1"/>
      <c r="AD3" s="1"/>
      <c r="AE3" s="1"/>
      <c r="AF3" s="1"/>
    </row>
    <row r="4" spans="1:32" ht="13.5">
      <c r="A4" s="37"/>
      <c r="B4" s="37"/>
      <c r="C4" s="37"/>
      <c r="D4" s="37"/>
      <c r="E4" s="37"/>
      <c r="F4" s="39"/>
      <c r="G4" s="39"/>
      <c r="H4" s="39"/>
      <c r="I4" s="39"/>
      <c r="J4" s="98"/>
      <c r="K4" s="98"/>
      <c r="L4" s="98"/>
      <c r="M4" s="98"/>
      <c r="N4" s="98"/>
      <c r="O4" s="98"/>
      <c r="P4" s="98"/>
      <c r="Q4" s="98"/>
      <c r="R4" s="37"/>
      <c r="S4" s="1"/>
      <c r="T4" s="1"/>
      <c r="U4" s="1"/>
      <c r="V4" s="1"/>
      <c r="W4" s="1"/>
      <c r="X4" s="1"/>
      <c r="Y4" s="1"/>
      <c r="Z4" s="1"/>
      <c r="AA4" s="1"/>
      <c r="AB4" s="1"/>
      <c r="AC4" s="1"/>
      <c r="AD4" s="1"/>
      <c r="AE4" s="1"/>
      <c r="AF4" s="1"/>
    </row>
    <row r="5" spans="1:32" ht="13.5">
      <c r="A5" s="37"/>
      <c r="B5" s="37"/>
      <c r="C5" s="37"/>
      <c r="D5" s="37"/>
      <c r="E5" s="37"/>
      <c r="F5" s="39"/>
      <c r="G5" s="39"/>
      <c r="H5" s="39"/>
      <c r="I5" s="39"/>
      <c r="J5" s="98"/>
      <c r="K5" s="98"/>
      <c r="L5" s="98"/>
      <c r="M5" s="98"/>
      <c r="N5" s="98"/>
      <c r="O5" s="98"/>
      <c r="P5" s="98"/>
      <c r="Q5" s="98"/>
      <c r="R5" s="37"/>
      <c r="S5" s="1"/>
      <c r="T5" s="1"/>
      <c r="U5" s="1"/>
      <c r="V5" s="1"/>
      <c r="W5" s="1"/>
      <c r="X5" s="1"/>
      <c r="Y5" s="1"/>
      <c r="Z5" s="1"/>
      <c r="AA5" s="1"/>
      <c r="AB5" s="1"/>
      <c r="AC5" s="1"/>
      <c r="AD5" s="1"/>
      <c r="AE5" s="1"/>
      <c r="AF5" s="1"/>
    </row>
    <row r="6" spans="1:32" ht="13.5">
      <c r="A6" s="37"/>
      <c r="B6" s="37"/>
      <c r="C6" s="37"/>
      <c r="D6" s="37"/>
      <c r="E6" s="37"/>
      <c r="F6" s="39"/>
      <c r="G6" s="39"/>
      <c r="H6" s="39"/>
      <c r="I6" s="39"/>
      <c r="J6" s="98"/>
      <c r="K6" s="98"/>
      <c r="L6" s="98"/>
      <c r="M6" s="98"/>
      <c r="N6" s="98"/>
      <c r="O6" s="98"/>
      <c r="P6" s="98"/>
      <c r="Q6" s="98"/>
      <c r="R6" s="37"/>
      <c r="S6" s="1"/>
      <c r="T6" s="1"/>
      <c r="U6" s="1"/>
      <c r="V6" s="1"/>
      <c r="W6" s="1"/>
      <c r="X6" s="1"/>
      <c r="Y6" s="1"/>
      <c r="Z6" s="1"/>
      <c r="AA6" s="1"/>
      <c r="AB6" s="1"/>
      <c r="AC6" s="1"/>
      <c r="AD6" s="1"/>
      <c r="AE6" s="1"/>
      <c r="AF6" s="1"/>
    </row>
    <row r="7" spans="1:32" ht="13.5">
      <c r="A7" s="37"/>
      <c r="B7" s="37"/>
      <c r="C7" s="37"/>
      <c r="D7" s="37"/>
      <c r="E7" s="37"/>
      <c r="F7" s="39"/>
      <c r="G7" s="39"/>
      <c r="H7" s="39"/>
      <c r="I7" s="39"/>
      <c r="J7" s="98"/>
      <c r="K7" s="98"/>
      <c r="L7" s="98"/>
      <c r="M7" s="98"/>
      <c r="N7" s="98"/>
      <c r="O7" s="98"/>
      <c r="P7" s="98"/>
      <c r="Q7" s="98"/>
      <c r="R7" s="37"/>
      <c r="S7" s="1"/>
      <c r="T7" s="1"/>
      <c r="U7" s="1"/>
      <c r="V7" s="1"/>
      <c r="W7" s="1"/>
      <c r="X7" s="1"/>
      <c r="Y7" s="1"/>
      <c r="Z7" s="1"/>
      <c r="AA7" s="1"/>
      <c r="AB7" s="1"/>
      <c r="AC7" s="1"/>
      <c r="AD7" s="1"/>
      <c r="AE7" s="1"/>
      <c r="AF7" s="1"/>
    </row>
    <row r="8" spans="1:32" ht="13.5">
      <c r="A8" s="37"/>
      <c r="B8" s="37"/>
      <c r="C8" s="37"/>
      <c r="D8" s="37"/>
      <c r="E8" s="37"/>
      <c r="F8" s="39"/>
      <c r="G8" s="39"/>
      <c r="H8" s="39"/>
      <c r="I8" s="39"/>
      <c r="J8" s="98"/>
      <c r="K8" s="98"/>
      <c r="L8" s="98"/>
      <c r="M8" s="98"/>
      <c r="N8" s="98"/>
      <c r="O8" s="98"/>
      <c r="P8" s="98"/>
      <c r="Q8" s="98"/>
      <c r="R8" s="37"/>
      <c r="S8" s="1"/>
      <c r="T8" s="1"/>
      <c r="U8" s="1"/>
      <c r="V8" s="1"/>
      <c r="W8" s="1"/>
      <c r="X8" s="1"/>
      <c r="Y8" s="1"/>
      <c r="Z8" s="1"/>
      <c r="AA8" s="1"/>
      <c r="AB8" s="1"/>
      <c r="AC8" s="1"/>
      <c r="AD8" s="1"/>
      <c r="AE8" s="1"/>
      <c r="AF8" s="1"/>
    </row>
    <row r="9" spans="1:32" ht="13.5">
      <c r="A9" s="43"/>
      <c r="B9" s="43"/>
      <c r="C9" s="43"/>
      <c r="D9" s="43"/>
      <c r="E9" s="43"/>
      <c r="F9" s="45"/>
      <c r="G9" s="45"/>
      <c r="H9" s="45"/>
      <c r="I9" s="45"/>
      <c r="J9" s="99"/>
      <c r="K9" s="99"/>
      <c r="L9" s="99"/>
      <c r="M9" s="99"/>
      <c r="N9" s="99"/>
      <c r="O9" s="99"/>
      <c r="P9" s="99"/>
      <c r="Q9" s="99"/>
      <c r="R9" s="43"/>
    </row>
    <row r="10" spans="1:32" ht="13.5">
      <c r="A10" s="43"/>
      <c r="B10" s="43"/>
      <c r="C10" s="43"/>
      <c r="D10" s="43"/>
      <c r="E10" s="43"/>
      <c r="F10" s="45"/>
      <c r="G10" s="45"/>
      <c r="H10" s="45"/>
      <c r="I10" s="45"/>
      <c r="J10" s="99"/>
      <c r="K10" s="99"/>
      <c r="L10" s="99"/>
      <c r="M10" s="99"/>
      <c r="N10" s="99"/>
      <c r="O10" s="99"/>
      <c r="P10" s="99"/>
      <c r="Q10" s="99"/>
      <c r="R10" s="43"/>
    </row>
    <row r="11" spans="1:32" ht="31">
      <c r="A11" s="43"/>
      <c r="B11" s="459" t="s">
        <v>942</v>
      </c>
      <c r="C11" s="43"/>
      <c r="D11" s="43"/>
      <c r="E11" s="43"/>
      <c r="F11" s="45"/>
      <c r="G11" s="45"/>
      <c r="H11" s="45"/>
      <c r="I11" s="45"/>
      <c r="J11" s="99"/>
      <c r="K11" s="99"/>
      <c r="L11" s="99"/>
      <c r="M11" s="99"/>
      <c r="N11" s="99"/>
      <c r="O11" s="99"/>
      <c r="P11" s="99"/>
      <c r="Q11" s="99"/>
      <c r="R11" s="43"/>
    </row>
    <row r="12" spans="1:32" ht="13.5">
      <c r="A12" s="43"/>
      <c r="B12" s="43"/>
      <c r="C12" s="43"/>
      <c r="D12" s="43"/>
      <c r="E12" s="43"/>
      <c r="F12" s="45"/>
      <c r="G12" s="45"/>
      <c r="H12" s="45"/>
      <c r="I12" s="45"/>
      <c r="J12" s="99"/>
      <c r="K12" s="99"/>
      <c r="L12" s="99"/>
      <c r="M12" s="99"/>
      <c r="N12" s="99"/>
      <c r="O12" s="99"/>
      <c r="P12" s="99"/>
      <c r="Q12" s="99"/>
      <c r="R12" s="43"/>
    </row>
    <row r="13" spans="1:32" ht="13.5">
      <c r="A13" s="43"/>
      <c r="B13" s="43"/>
      <c r="C13" s="43"/>
      <c r="D13" s="43"/>
      <c r="E13" s="43"/>
      <c r="F13" s="45"/>
      <c r="G13" s="45"/>
      <c r="H13" s="45"/>
      <c r="I13" s="45"/>
      <c r="J13" s="99"/>
      <c r="K13" s="99"/>
      <c r="L13" s="99"/>
      <c r="M13" s="99"/>
      <c r="N13" s="99"/>
      <c r="O13" s="99"/>
      <c r="P13" s="99"/>
      <c r="Q13" s="99"/>
      <c r="R13" s="43"/>
    </row>
    <row r="14" spans="1:32" ht="28">
      <c r="A14" s="43"/>
      <c r="B14" s="586" t="s">
        <v>943</v>
      </c>
      <c r="C14" s="587" t="s">
        <v>944</v>
      </c>
      <c r="D14" s="587" t="s">
        <v>11</v>
      </c>
      <c r="E14" s="587" t="s">
        <v>14</v>
      </c>
      <c r="F14" s="587" t="s">
        <v>945</v>
      </c>
      <c r="G14" s="587" t="s">
        <v>12</v>
      </c>
      <c r="H14" s="587" t="s">
        <v>13</v>
      </c>
      <c r="I14" s="587" t="s">
        <v>946</v>
      </c>
      <c r="J14" s="588">
        <v>2019</v>
      </c>
      <c r="K14" s="588">
        <v>2021</v>
      </c>
      <c r="L14" s="588">
        <v>2022</v>
      </c>
      <c r="M14" s="588">
        <v>2023</v>
      </c>
      <c r="N14" s="588">
        <v>2024</v>
      </c>
      <c r="O14" s="588">
        <v>2025</v>
      </c>
      <c r="P14" s="589" t="s">
        <v>16</v>
      </c>
      <c r="Q14" s="62" t="s">
        <v>1245</v>
      </c>
      <c r="R14" s="63" t="s">
        <v>17</v>
      </c>
      <c r="S14" s="63" t="s">
        <v>18</v>
      </c>
    </row>
    <row r="15" spans="1:32" ht="38" customHeight="1">
      <c r="A15" s="43"/>
      <c r="B15" s="1722" t="str">
        <f>VLOOKUP(LEFT(D15,3),Classification!B$3:C$20,2,0)</f>
        <v>ENVIRONMENT</v>
      </c>
      <c r="C15" s="571" t="str">
        <f>IF(OR(MID(D15,1,3)=Classification!B$3,MID(D15,1,3)=Classification!B$4,MID(D15,1,3)=Classification!B$5,MID(D15,1,3)=Classification!B$6),VLOOKUP(MID(D15,4,4),Classification!E$3:F$73,2,0),VLOOKUP(MID(D15,1,4),Classification!E$3:F$73,2,0))</f>
        <v>Climate change policies</v>
      </c>
      <c r="D15" s="1723" t="s">
        <v>979</v>
      </c>
      <c r="E15" s="1723" t="s">
        <v>980</v>
      </c>
      <c r="F15" s="1723" t="s">
        <v>1248</v>
      </c>
      <c r="G15" s="1723" t="s">
        <v>21</v>
      </c>
      <c r="H15" s="1723" t="s">
        <v>201</v>
      </c>
      <c r="I15" s="1723" t="s">
        <v>1249</v>
      </c>
      <c r="J15" s="1732" t="s">
        <v>262</v>
      </c>
      <c r="K15" s="1732" t="s">
        <v>262</v>
      </c>
      <c r="L15" s="1732" t="s">
        <v>262</v>
      </c>
      <c r="M15" s="1732" t="s">
        <v>262</v>
      </c>
      <c r="N15" s="1732">
        <v>393251</v>
      </c>
      <c r="O15" s="1732">
        <v>472336</v>
      </c>
      <c r="P15" s="1724" t="s">
        <v>262</v>
      </c>
      <c r="Q15" s="1724">
        <v>0.20110565516680201</v>
      </c>
      <c r="R15" s="1729" t="s">
        <v>262</v>
      </c>
      <c r="S15" s="1729" t="s">
        <v>262</v>
      </c>
    </row>
    <row r="16" spans="1:32" ht="27">
      <c r="A16" s="43"/>
      <c r="B16" s="571" t="str">
        <f>VLOOKUP(LEFT(D16,3),Classification!B$3:C$20,2,0)</f>
        <v>ENVIRONMENT</v>
      </c>
      <c r="C16" s="571" t="str">
        <f>IF(OR(MID(D16,1,3)=Classification!B$3,MID(D16,1,3)=Classification!B$4,MID(D16,1,3)=Classification!B$5,MID(D16,1,3)=Classification!B$6),VLOOKUP(MID(D16,4,4),Classification!E$3:F$73,2,0),VLOOKUP(MID(D16,1,4),Classification!E$3:F$73,2,0))</f>
        <v>Energy</v>
      </c>
      <c r="D16" s="1725" t="s">
        <v>1690</v>
      </c>
      <c r="E16" s="1725" t="s">
        <v>1250</v>
      </c>
      <c r="F16" s="1725" t="s">
        <v>1251</v>
      </c>
      <c r="G16" s="1725" t="s">
        <v>21</v>
      </c>
      <c r="H16" s="1725" t="s">
        <v>201</v>
      </c>
      <c r="I16" s="1725" t="s">
        <v>1691</v>
      </c>
      <c r="J16" s="1733">
        <v>337116.14</v>
      </c>
      <c r="K16" s="1733">
        <v>196655.05</v>
      </c>
      <c r="L16" s="1733">
        <v>205919.52</v>
      </c>
      <c r="M16" s="1733">
        <v>201022</v>
      </c>
      <c r="N16" s="1733">
        <v>195483</v>
      </c>
      <c r="O16" s="1733">
        <v>188927</v>
      </c>
      <c r="P16" s="1726">
        <v>-0.43957889408676798</v>
      </c>
      <c r="Q16" s="1726">
        <v>-3.3537443153624599E-2</v>
      </c>
      <c r="R16" s="1730" t="s">
        <v>2070</v>
      </c>
      <c r="S16" s="1730" t="s">
        <v>262</v>
      </c>
    </row>
    <row r="17" spans="1:19" ht="50" customHeight="1">
      <c r="A17" s="43"/>
      <c r="B17" s="571" t="str">
        <f>VLOOKUP(LEFT(D17,3),Classification!B$3:C$20,2,0)</f>
        <v>ENVIRONMENT</v>
      </c>
      <c r="C17" s="571" t="str">
        <f>IF(OR(MID(D17,1,3)=Classification!B$3,MID(D17,1,3)=Classification!B$4,MID(D17,1,3)=Classification!B$5,MID(D17,1,3)=Classification!B$6),VLOOKUP(MID(D17,4,4),Classification!E$3:F$73,2,0),VLOOKUP(MID(D17,1,4),Classification!E$3:F$73,2,0))</f>
        <v>Energy</v>
      </c>
      <c r="D17" s="1725" t="s">
        <v>981</v>
      </c>
      <c r="E17" s="1725" t="s">
        <v>982</v>
      </c>
      <c r="F17" s="1725" t="s">
        <v>1251</v>
      </c>
      <c r="G17" s="1725" t="s">
        <v>21</v>
      </c>
      <c r="H17" s="1725" t="s">
        <v>201</v>
      </c>
      <c r="I17" s="1725" t="s">
        <v>1252</v>
      </c>
      <c r="J17" s="1733">
        <v>254635</v>
      </c>
      <c r="K17" s="1733">
        <v>112172</v>
      </c>
      <c r="L17" s="1733">
        <v>52398</v>
      </c>
      <c r="M17" s="1733">
        <v>35982</v>
      </c>
      <c r="N17" s="1733">
        <v>31270</v>
      </c>
      <c r="O17" s="1733">
        <v>29298</v>
      </c>
      <c r="P17" s="1726">
        <v>-0.88494119033125895</v>
      </c>
      <c r="Q17" s="1726">
        <v>-6.3063639270866695E-2</v>
      </c>
      <c r="R17" s="1730" t="s">
        <v>262</v>
      </c>
      <c r="S17" s="1730" t="s">
        <v>262</v>
      </c>
    </row>
    <row r="18" spans="1:19" ht="27">
      <c r="A18" s="43"/>
      <c r="B18" s="571" t="str">
        <f>VLOOKUP(LEFT(D18,3),Classification!B$3:C$20,2,0)</f>
        <v>ENVIRONMENT</v>
      </c>
      <c r="C18" s="571" t="str">
        <f>IF(OR(MID(D18,1,3)=Classification!B$3,MID(D18,1,3)=Classification!B$4,MID(D18,1,3)=Classification!B$5,MID(D18,1,3)=Classification!B$6),VLOOKUP(MID(D18,4,4),Classification!E$3:F$73,2,0),VLOOKUP(MID(D18,1,4),Classification!E$3:F$73,2,0))</f>
        <v>Energy</v>
      </c>
      <c r="D18" s="1725" t="s">
        <v>983</v>
      </c>
      <c r="E18" s="1725" t="s">
        <v>984</v>
      </c>
      <c r="F18" s="1725" t="s">
        <v>1251</v>
      </c>
      <c r="G18" s="1725" t="s">
        <v>21</v>
      </c>
      <c r="H18" s="1725" t="s">
        <v>201</v>
      </c>
      <c r="I18" s="1725" t="s">
        <v>1253</v>
      </c>
      <c r="J18" s="1733">
        <v>14899</v>
      </c>
      <c r="K18" s="1733">
        <v>4189</v>
      </c>
      <c r="L18" s="1733">
        <v>4796</v>
      </c>
      <c r="M18" s="1733">
        <v>4845</v>
      </c>
      <c r="N18" s="1733">
        <v>5869</v>
      </c>
      <c r="O18" s="1733">
        <v>5390</v>
      </c>
      <c r="P18" s="1726">
        <v>-0.638230753741862</v>
      </c>
      <c r="Q18" s="1726">
        <v>-8.1615266655307495E-2</v>
      </c>
      <c r="R18" s="1730" t="s">
        <v>262</v>
      </c>
      <c r="S18" s="1730" t="s">
        <v>262</v>
      </c>
    </row>
    <row r="19" spans="1:19" ht="41" customHeight="1">
      <c r="A19" s="43"/>
      <c r="B19" s="571" t="str">
        <f>VLOOKUP(LEFT(D19,3),Classification!B$3:C$20,2,0)</f>
        <v>ENVIRONMENT</v>
      </c>
      <c r="C19" s="571" t="str">
        <f>IF(OR(MID(D19,1,3)=Classification!B$3,MID(D19,1,3)=Classification!B$4,MID(D19,1,3)=Classification!B$5,MID(D19,1,3)=Classification!B$6),VLOOKUP(MID(D19,4,4),Classification!E$3:F$73,2,0),VLOOKUP(MID(D19,1,4),Classification!E$3:F$73,2,0))</f>
        <v>Energy</v>
      </c>
      <c r="D19" s="1725" t="s">
        <v>1692</v>
      </c>
      <c r="E19" s="1725" t="s">
        <v>1014</v>
      </c>
      <c r="F19" s="1725" t="s">
        <v>1251</v>
      </c>
      <c r="G19" s="1725" t="s">
        <v>21</v>
      </c>
      <c r="H19" s="1725" t="s">
        <v>201</v>
      </c>
      <c r="I19" s="1725" t="s">
        <v>1693</v>
      </c>
      <c r="J19" s="1733">
        <v>21282</v>
      </c>
      <c r="K19" s="1733">
        <v>13741</v>
      </c>
      <c r="L19" s="1733">
        <v>13496</v>
      </c>
      <c r="M19" s="1733">
        <v>11524</v>
      </c>
      <c r="N19" s="1733">
        <v>9290</v>
      </c>
      <c r="O19" s="1733">
        <v>9813</v>
      </c>
      <c r="P19" s="1726">
        <v>-0.53890611784606701</v>
      </c>
      <c r="Q19" s="1726">
        <v>5.6297093649085E-2</v>
      </c>
      <c r="R19" s="1730" t="s">
        <v>262</v>
      </c>
      <c r="S19" s="1730" t="s">
        <v>262</v>
      </c>
    </row>
    <row r="20" spans="1:19" ht="27">
      <c r="A20" s="43"/>
      <c r="B20" s="571" t="str">
        <f>VLOOKUP(LEFT(D20,3),Classification!B$3:C$20,2,0)</f>
        <v>ENVIRONMENT</v>
      </c>
      <c r="C20" s="571" t="str">
        <f>IF(OR(MID(D20,1,3)=Classification!B$3,MID(D20,1,3)=Classification!B$4,MID(D20,1,3)=Classification!B$5,MID(D20,1,3)=Classification!B$6),VLOOKUP(MID(D20,4,4),Classification!E$3:F$73,2,0),VLOOKUP(MID(D20,1,4),Classification!E$3:F$73,2,0))</f>
        <v>Energy</v>
      </c>
      <c r="D20" s="1725" t="s">
        <v>1694</v>
      </c>
      <c r="E20" s="1725" t="s">
        <v>1015</v>
      </c>
      <c r="F20" s="1725" t="s">
        <v>1251</v>
      </c>
      <c r="G20" s="1725" t="s">
        <v>21</v>
      </c>
      <c r="H20" s="1725" t="s">
        <v>201</v>
      </c>
      <c r="I20" s="1725" t="s">
        <v>1695</v>
      </c>
      <c r="J20" s="1733">
        <v>208433</v>
      </c>
      <c r="K20" s="1733">
        <v>82056</v>
      </c>
      <c r="L20" s="1733">
        <v>20027</v>
      </c>
      <c r="M20" s="1733">
        <v>6975</v>
      </c>
      <c r="N20" s="1733">
        <v>2579</v>
      </c>
      <c r="O20" s="1733">
        <v>0</v>
      </c>
      <c r="P20" s="1726">
        <v>-1</v>
      </c>
      <c r="Q20" s="1726">
        <v>-1</v>
      </c>
      <c r="R20" s="1730" t="s">
        <v>262</v>
      </c>
      <c r="S20" s="1730" t="s">
        <v>262</v>
      </c>
    </row>
    <row r="21" spans="1:19" ht="27">
      <c r="A21" s="43"/>
      <c r="B21" s="571" t="str">
        <f>VLOOKUP(LEFT(D21,3),Classification!B$3:C$20,2,0)</f>
        <v>ENVIRONMENT</v>
      </c>
      <c r="C21" s="571" t="str">
        <f>IF(OR(MID(D21,1,3)=Classification!B$3,MID(D21,1,3)=Classification!B$4,MID(D21,1,3)=Classification!B$5,MID(D21,1,3)=Classification!B$6),VLOOKUP(MID(D21,4,4),Classification!E$3:F$73,2,0),VLOOKUP(MID(D21,1,4),Classification!E$3:F$73,2,0))</f>
        <v>Energy</v>
      </c>
      <c r="D21" s="1725" t="s">
        <v>1696</v>
      </c>
      <c r="E21" s="1725" t="s">
        <v>1013</v>
      </c>
      <c r="F21" s="1725" t="s">
        <v>1251</v>
      </c>
      <c r="G21" s="1725" t="s">
        <v>21</v>
      </c>
      <c r="H21" s="1725" t="s">
        <v>201</v>
      </c>
      <c r="I21" s="1725" t="s">
        <v>1697</v>
      </c>
      <c r="J21" s="1733">
        <v>7523</v>
      </c>
      <c r="K21" s="1733">
        <v>11012</v>
      </c>
      <c r="L21" s="1733">
        <v>12642</v>
      </c>
      <c r="M21" s="1733">
        <v>11048</v>
      </c>
      <c r="N21" s="1733">
        <v>11941</v>
      </c>
      <c r="O21" s="1733">
        <v>11800</v>
      </c>
      <c r="P21" s="1726">
        <v>0.56852319553369701</v>
      </c>
      <c r="Q21" s="1726">
        <v>-1.1808056276693801E-2</v>
      </c>
      <c r="R21" s="1730" t="s">
        <v>262</v>
      </c>
      <c r="S21" s="1730" t="s">
        <v>262</v>
      </c>
    </row>
    <row r="22" spans="1:19" ht="27">
      <c r="A22" s="43"/>
      <c r="B22" s="571" t="str">
        <f>VLOOKUP(LEFT(D22,3),Classification!B$3:C$20,2,0)</f>
        <v>ENVIRONMENT</v>
      </c>
      <c r="C22" s="571" t="str">
        <f>IF(OR(MID(D22,1,3)=Classification!B$3,MID(D22,1,3)=Classification!B$4,MID(D22,1,3)=Classification!B$5,MID(D22,1,3)=Classification!B$6),VLOOKUP(MID(D22,4,4),Classification!E$3:F$73,2,0),VLOOKUP(MID(D22,1,4),Classification!E$3:F$73,2,0))</f>
        <v>Energy</v>
      </c>
      <c r="D22" s="1725" t="s">
        <v>1698</v>
      </c>
      <c r="E22" s="1725" t="s">
        <v>1012</v>
      </c>
      <c r="F22" s="1725" t="s">
        <v>1251</v>
      </c>
      <c r="G22" s="1725" t="s">
        <v>21</v>
      </c>
      <c r="H22" s="1725" t="s">
        <v>201</v>
      </c>
      <c r="I22" s="1725" t="s">
        <v>1699</v>
      </c>
      <c r="J22" s="1733">
        <v>2498</v>
      </c>
      <c r="K22" s="1733">
        <v>1173.94</v>
      </c>
      <c r="L22" s="1733">
        <v>1438</v>
      </c>
      <c r="M22" s="1733">
        <v>1591</v>
      </c>
      <c r="N22" s="1733">
        <v>1590</v>
      </c>
      <c r="O22" s="1733">
        <v>2295</v>
      </c>
      <c r="P22" s="1726">
        <v>-8.1265012009607701E-2</v>
      </c>
      <c r="Q22" s="1726">
        <v>0.44339622641509402</v>
      </c>
      <c r="R22" s="1730" t="s">
        <v>262</v>
      </c>
      <c r="S22" s="1730" t="s">
        <v>262</v>
      </c>
    </row>
    <row r="23" spans="1:19" ht="27">
      <c r="A23" s="43"/>
      <c r="B23" s="571" t="str">
        <f>VLOOKUP(LEFT(D23,3),Classification!B$3:C$20,2,0)</f>
        <v>ENVIRONMENT</v>
      </c>
      <c r="C23" s="571" t="str">
        <f>IF(OR(MID(D23,1,3)=Classification!B$3,MID(D23,1,3)=Classification!B$4,MID(D23,1,3)=Classification!B$5,MID(D23,1,3)=Classification!B$6),VLOOKUP(MID(D23,4,4),Classification!E$3:F$73,2,0),VLOOKUP(MID(D23,1,4),Classification!E$3:F$73,2,0))</f>
        <v>Energy</v>
      </c>
      <c r="D23" s="1725" t="s">
        <v>985</v>
      </c>
      <c r="E23" s="1725" t="s">
        <v>986</v>
      </c>
      <c r="F23" s="1725" t="s">
        <v>1251</v>
      </c>
      <c r="G23" s="1725" t="s">
        <v>21</v>
      </c>
      <c r="H23" s="1725" t="s">
        <v>201</v>
      </c>
      <c r="I23" s="1725" t="s">
        <v>1254</v>
      </c>
      <c r="J23" s="1733" t="s">
        <v>262</v>
      </c>
      <c r="K23" s="1733" t="s">
        <v>262</v>
      </c>
      <c r="L23" s="1733" t="s">
        <v>262</v>
      </c>
      <c r="M23" s="1733" t="s">
        <v>262</v>
      </c>
      <c r="N23" s="1733">
        <v>0</v>
      </c>
      <c r="O23" s="1733">
        <v>0</v>
      </c>
      <c r="P23" s="1726" t="s">
        <v>262</v>
      </c>
      <c r="Q23" s="1726" t="s">
        <v>262</v>
      </c>
      <c r="R23" s="1730" t="s">
        <v>262</v>
      </c>
      <c r="S23" s="1730" t="s">
        <v>262</v>
      </c>
    </row>
    <row r="24" spans="1:19" ht="27">
      <c r="A24" s="43"/>
      <c r="B24" s="571" t="str">
        <f>VLOOKUP(LEFT(D24,3),Classification!B$3:C$20,2,0)</f>
        <v>ENVIRONMENT</v>
      </c>
      <c r="C24" s="571" t="str">
        <f>IF(OR(MID(D24,1,3)=Classification!B$3,MID(D24,1,3)=Classification!B$4,MID(D24,1,3)=Classification!B$5,MID(D24,1,3)=Classification!B$6),VLOOKUP(MID(D24,4,4),Classification!E$3:F$73,2,0),VLOOKUP(MID(D24,1,4),Classification!E$3:F$73,2,0))</f>
        <v>Energy</v>
      </c>
      <c r="D24" s="1725" t="s">
        <v>1700</v>
      </c>
      <c r="E24" s="1725" t="s">
        <v>1017</v>
      </c>
      <c r="F24" s="1725" t="s">
        <v>1251</v>
      </c>
      <c r="G24" s="1725" t="s">
        <v>21</v>
      </c>
      <c r="H24" s="1725" t="s">
        <v>201</v>
      </c>
      <c r="I24" s="1725" t="s">
        <v>1701</v>
      </c>
      <c r="J24" s="1733">
        <v>82480.600000000006</v>
      </c>
      <c r="K24" s="1733">
        <v>84502</v>
      </c>
      <c r="L24" s="1733">
        <v>153533</v>
      </c>
      <c r="M24" s="1733">
        <v>165041</v>
      </c>
      <c r="N24" s="1733">
        <v>164213</v>
      </c>
      <c r="O24" s="1733">
        <v>159629</v>
      </c>
      <c r="P24" s="1726">
        <v>0.93535207066873904</v>
      </c>
      <c r="Q24" s="1726">
        <v>-2.79149641015023E-2</v>
      </c>
      <c r="R24" s="1730" t="s">
        <v>262</v>
      </c>
      <c r="S24" s="1730" t="s">
        <v>262</v>
      </c>
    </row>
    <row r="25" spans="1:19" ht="27">
      <c r="A25" s="43"/>
      <c r="B25" s="571" t="str">
        <f>VLOOKUP(LEFT(D25,3),Classification!B$3:C$20,2,0)</f>
        <v>ENVIRONMENT</v>
      </c>
      <c r="C25" s="571" t="str">
        <f>IF(OR(MID(D25,1,3)=Classification!B$3,MID(D25,1,3)=Classification!B$4,MID(D25,1,3)=Classification!B$5,MID(D25,1,3)=Classification!B$6),VLOOKUP(MID(D25,4,4),Classification!E$3:F$73,2,0),VLOOKUP(MID(D25,1,4),Classification!E$3:F$73,2,0))</f>
        <v>Energy</v>
      </c>
      <c r="D25" s="1725" t="s">
        <v>987</v>
      </c>
      <c r="E25" s="1725" t="s">
        <v>988</v>
      </c>
      <c r="F25" s="1725" t="s">
        <v>1251</v>
      </c>
      <c r="G25" s="1725" t="s">
        <v>21</v>
      </c>
      <c r="H25" s="1725" t="s">
        <v>201</v>
      </c>
      <c r="I25" s="1725" t="s">
        <v>1255</v>
      </c>
      <c r="J25" s="1733" t="s">
        <v>262</v>
      </c>
      <c r="K25" s="1733" t="s">
        <v>262</v>
      </c>
      <c r="L25" s="1733" t="s">
        <v>262</v>
      </c>
      <c r="M25" s="1733">
        <v>2396</v>
      </c>
      <c r="N25" s="1733">
        <v>2039</v>
      </c>
      <c r="O25" s="1733">
        <v>2377</v>
      </c>
      <c r="P25" s="1726" t="s">
        <v>262</v>
      </c>
      <c r="Q25" s="1726">
        <v>0.16576753310446299</v>
      </c>
      <c r="R25" s="1730" t="s">
        <v>262</v>
      </c>
      <c r="S25" s="1730" t="s">
        <v>262</v>
      </c>
    </row>
    <row r="26" spans="1:19" ht="27">
      <c r="A26" s="43"/>
      <c r="B26" s="571" t="str">
        <f>VLOOKUP(LEFT(D26,3),Classification!B$3:C$20,2,0)</f>
        <v>ENVIRONMENT</v>
      </c>
      <c r="C26" s="571" t="str">
        <f>IF(OR(MID(D26,1,3)=Classification!B$3,MID(D26,1,3)=Classification!B$4,MID(D26,1,3)=Classification!B$5,MID(D26,1,3)=Classification!B$6),VLOOKUP(MID(D26,4,4),Classification!E$3:F$73,2,0),VLOOKUP(MID(D26,1,4),Classification!E$3:F$73,2,0))</f>
        <v>Energy</v>
      </c>
      <c r="D26" s="1725" t="s">
        <v>989</v>
      </c>
      <c r="E26" s="1725" t="s">
        <v>990</v>
      </c>
      <c r="F26" s="1725" t="s">
        <v>1251</v>
      </c>
      <c r="G26" s="1725" t="s">
        <v>21</v>
      </c>
      <c r="H26" s="1725" t="s">
        <v>201</v>
      </c>
      <c r="I26" s="1725" t="s">
        <v>1256</v>
      </c>
      <c r="J26" s="1733">
        <v>74742</v>
      </c>
      <c r="K26" s="1733" t="s">
        <v>262</v>
      </c>
      <c r="L26" s="1733" t="s">
        <v>262</v>
      </c>
      <c r="M26" s="1733">
        <v>148741</v>
      </c>
      <c r="N26" s="1733">
        <v>148504</v>
      </c>
      <c r="O26" s="1733">
        <v>145083</v>
      </c>
      <c r="P26" s="1726">
        <v>0.94111744400738595</v>
      </c>
      <c r="Q26" s="1726">
        <v>-2.3036416527500998E-2</v>
      </c>
      <c r="R26" s="1730" t="s">
        <v>262</v>
      </c>
      <c r="S26" s="1730" t="s">
        <v>262</v>
      </c>
    </row>
    <row r="27" spans="1:19" ht="27">
      <c r="A27" s="43"/>
      <c r="B27" s="571" t="str">
        <f>VLOOKUP(LEFT(D27,3),Classification!B$3:C$20,2,0)</f>
        <v>ENVIRONMENT</v>
      </c>
      <c r="C27" s="571" t="str">
        <f>IF(OR(MID(D27,1,3)=Classification!B$3,MID(D27,1,3)=Classification!B$4,MID(D27,1,3)=Classification!B$5,MID(D27,1,3)=Classification!B$6),VLOOKUP(MID(D27,4,4),Classification!E$3:F$73,2,0),VLOOKUP(MID(D27,1,4),Classification!E$3:F$73,2,0))</f>
        <v>Energy</v>
      </c>
      <c r="D27" s="1725" t="s">
        <v>991</v>
      </c>
      <c r="E27" s="1725" t="s">
        <v>992</v>
      </c>
      <c r="F27" s="1725" t="s">
        <v>1251</v>
      </c>
      <c r="G27" s="1725" t="s">
        <v>21</v>
      </c>
      <c r="H27" s="1725" t="s">
        <v>201</v>
      </c>
      <c r="I27" s="1725" t="s">
        <v>1257</v>
      </c>
      <c r="J27" s="1733">
        <v>7739</v>
      </c>
      <c r="K27" s="1733" t="s">
        <v>262</v>
      </c>
      <c r="L27" s="1733" t="s">
        <v>262</v>
      </c>
      <c r="M27" s="1733">
        <v>13904</v>
      </c>
      <c r="N27" s="1733">
        <v>13670</v>
      </c>
      <c r="O27" s="1733">
        <v>12169</v>
      </c>
      <c r="P27" s="1726">
        <v>0.57242537795580795</v>
      </c>
      <c r="Q27" s="1726">
        <v>-0.10980248719824399</v>
      </c>
      <c r="R27" s="1730" t="s">
        <v>262</v>
      </c>
      <c r="S27" s="1730" t="s">
        <v>262</v>
      </c>
    </row>
    <row r="28" spans="1:19" ht="27">
      <c r="A28" s="43"/>
      <c r="B28" s="571" t="str">
        <f>VLOOKUP(LEFT(D28,3),Classification!B$3:C$20,2,0)</f>
        <v>ENVIRONMENT</v>
      </c>
      <c r="C28" s="571" t="str">
        <f>IF(OR(MID(D28,1,3)=Classification!B$3,MID(D28,1,3)=Classification!B$4,MID(D28,1,3)=Classification!B$5,MID(D28,1,3)=Classification!B$6),VLOOKUP(MID(D28,4,4),Classification!E$3:F$73,2,0),VLOOKUP(MID(D28,1,4),Classification!E$3:F$73,2,0))</f>
        <v>Energy</v>
      </c>
      <c r="D28" s="1725" t="s">
        <v>1702</v>
      </c>
      <c r="E28" s="1725" t="s">
        <v>1258</v>
      </c>
      <c r="F28" s="1725" t="s">
        <v>235</v>
      </c>
      <c r="G28" s="1725" t="s">
        <v>21</v>
      </c>
      <c r="H28" s="1725" t="s">
        <v>201</v>
      </c>
      <c r="I28" s="1725" t="s">
        <v>1703</v>
      </c>
      <c r="J28" s="1726">
        <v>0.244665248</v>
      </c>
      <c r="K28" s="1726">
        <v>0.41555452500000001</v>
      </c>
      <c r="L28" s="1726">
        <v>0.73531239900000001</v>
      </c>
      <c r="M28" s="1726">
        <v>0.82099999999999995</v>
      </c>
      <c r="N28" s="1726">
        <v>0.84</v>
      </c>
      <c r="O28" s="1726">
        <v>0.84489999999999998</v>
      </c>
      <c r="P28" s="1726">
        <v>2.4532897782034002</v>
      </c>
      <c r="Q28" s="1726">
        <v>5.8333333333333596E-3</v>
      </c>
      <c r="R28" s="1730" t="s">
        <v>262</v>
      </c>
      <c r="S28" s="1730" t="s">
        <v>262</v>
      </c>
    </row>
    <row r="29" spans="1:19" ht="13.5">
      <c r="A29" s="43"/>
      <c r="B29" s="571" t="str">
        <f>VLOOKUP(LEFT(D29,3),Classification!B$3:C$20,2,0)</f>
        <v>ENVIRONMENT</v>
      </c>
      <c r="C29" s="571" t="str">
        <f>IF(OR(MID(D29,1,3)=Classification!B$3,MID(D29,1,3)=Classification!B$4,MID(D29,1,3)=Classification!B$5,MID(D29,1,3)=Classification!B$6),VLOOKUP(MID(D29,4,4),Classification!E$3:F$73,2,0),VLOOKUP(MID(D29,1,4),Classification!E$3:F$73,2,0))</f>
        <v>Energy</v>
      </c>
      <c r="D29" s="1725" t="s">
        <v>994</v>
      </c>
      <c r="E29" s="1725" t="s">
        <v>995</v>
      </c>
      <c r="F29" s="1725" t="s">
        <v>1251</v>
      </c>
      <c r="G29" s="1725" t="s">
        <v>21</v>
      </c>
      <c r="H29" s="1725" t="s">
        <v>201</v>
      </c>
      <c r="I29" s="1725" t="s">
        <v>1259</v>
      </c>
      <c r="J29" s="1733">
        <v>2397</v>
      </c>
      <c r="K29" s="1733" t="s">
        <v>262</v>
      </c>
      <c r="L29" s="1733" t="s">
        <v>262</v>
      </c>
      <c r="M29" s="1733">
        <v>958</v>
      </c>
      <c r="N29" s="1733">
        <v>1044</v>
      </c>
      <c r="O29" s="1733">
        <v>996</v>
      </c>
      <c r="P29" s="1726">
        <v>-0.58448060075093899</v>
      </c>
      <c r="Q29" s="1726">
        <v>-4.5977011494252901E-2</v>
      </c>
      <c r="R29" s="1730" t="s">
        <v>262</v>
      </c>
      <c r="S29" s="1730" t="s">
        <v>262</v>
      </c>
    </row>
    <row r="30" spans="1:19" ht="13.5">
      <c r="A30" s="43"/>
      <c r="B30" s="571" t="str">
        <f>VLOOKUP(LEFT(D30,3),Classification!B$3:C$20,2,0)</f>
        <v>ENVIRONMENT</v>
      </c>
      <c r="C30" s="571" t="str">
        <f>IF(OR(MID(D30,1,3)=Classification!B$3,MID(D30,1,3)=Classification!B$4,MID(D30,1,3)=Classification!B$5,MID(D30,1,3)=Classification!B$6),VLOOKUP(MID(D30,4,4),Classification!E$3:F$73,2,0),VLOOKUP(MID(D30,1,4),Classification!E$3:F$73,2,0))</f>
        <v>Energy</v>
      </c>
      <c r="D30" s="1725" t="s">
        <v>1149</v>
      </c>
      <c r="E30" s="1725" t="s">
        <v>993</v>
      </c>
      <c r="F30" s="1725" t="s">
        <v>1251</v>
      </c>
      <c r="G30" s="1725" t="s">
        <v>21</v>
      </c>
      <c r="H30" s="1725" t="s">
        <v>201</v>
      </c>
      <c r="I30" s="1725" t="s">
        <v>1704</v>
      </c>
      <c r="J30" s="1733" t="s">
        <v>262</v>
      </c>
      <c r="K30" s="1733" t="s">
        <v>262</v>
      </c>
      <c r="L30" s="1733" t="s">
        <v>262</v>
      </c>
      <c r="M30" s="1733" t="s">
        <v>262</v>
      </c>
      <c r="N30" s="1733">
        <v>14326</v>
      </c>
      <c r="O30" s="1733">
        <v>13492</v>
      </c>
      <c r="P30" s="1726" t="s">
        <v>262</v>
      </c>
      <c r="Q30" s="1726">
        <v>-5.8215831355577299E-2</v>
      </c>
      <c r="R30" s="1730" t="s">
        <v>262</v>
      </c>
      <c r="S30" s="1730" t="s">
        <v>262</v>
      </c>
    </row>
    <row r="31" spans="1:19" ht="13.5">
      <c r="A31" s="43"/>
      <c r="B31" s="571" t="str">
        <f>VLOOKUP(LEFT(D31,3),Classification!B$3:C$20,2,0)</f>
        <v>ENVIRONMENT</v>
      </c>
      <c r="C31" s="571" t="str">
        <f>IF(OR(MID(D31,1,3)=Classification!B$3,MID(D31,1,3)=Classification!B$4,MID(D31,1,3)=Classification!B$5,MID(D31,1,3)=Classification!B$6),VLOOKUP(MID(D31,4,4),Classification!E$3:F$73,2,0),VLOOKUP(MID(D31,1,4),Classification!E$3:F$73,2,0))</f>
        <v>GHG emissions</v>
      </c>
      <c r="D31" s="1725" t="s">
        <v>1705</v>
      </c>
      <c r="E31" s="1725" t="s">
        <v>1260</v>
      </c>
      <c r="F31" s="1725" t="s">
        <v>1248</v>
      </c>
      <c r="G31" s="1725" t="s">
        <v>21</v>
      </c>
      <c r="H31" s="1725" t="s">
        <v>201</v>
      </c>
      <c r="I31" s="1725" t="s">
        <v>1706</v>
      </c>
      <c r="J31" s="1733">
        <v>13293</v>
      </c>
      <c r="K31" s="1733">
        <v>10613</v>
      </c>
      <c r="L31" s="1733">
        <v>8065</v>
      </c>
      <c r="M31" s="1733">
        <v>8830</v>
      </c>
      <c r="N31" s="1733">
        <v>7893</v>
      </c>
      <c r="O31" s="1733">
        <v>6661</v>
      </c>
      <c r="P31" s="1726">
        <v>-0.498909200331001</v>
      </c>
      <c r="Q31" s="1726">
        <v>-0.15608767262130999</v>
      </c>
      <c r="R31" s="1730" t="s">
        <v>262</v>
      </c>
      <c r="S31" s="1730" t="s">
        <v>262</v>
      </c>
    </row>
    <row r="32" spans="1:19" ht="27">
      <c r="A32" s="43"/>
      <c r="B32" s="571" t="str">
        <f>VLOOKUP(LEFT(D32,3),Classification!B$3:C$20,2,0)</f>
        <v>ENVIRONMENT</v>
      </c>
      <c r="C32" s="571" t="str">
        <f>IF(OR(MID(D32,1,3)=Classification!B$3,MID(D32,1,3)=Classification!B$4,MID(D32,1,3)=Classification!B$5,MID(D32,1,3)=Classification!B$6),VLOOKUP(MID(D32,4,4),Classification!E$3:F$73,2,0),VLOOKUP(MID(D32,1,4),Classification!E$3:F$73,2,0))</f>
        <v>GHG emissions</v>
      </c>
      <c r="D32" s="1725" t="s">
        <v>1707</v>
      </c>
      <c r="E32" s="1725" t="s">
        <v>1261</v>
      </c>
      <c r="F32" s="1725" t="s">
        <v>1248</v>
      </c>
      <c r="G32" s="1725" t="s">
        <v>21</v>
      </c>
      <c r="H32" s="1725" t="s">
        <v>201</v>
      </c>
      <c r="I32" s="1725" t="s">
        <v>1708</v>
      </c>
      <c r="J32" s="1733">
        <v>169430</v>
      </c>
      <c r="K32" s="1733">
        <v>77179</v>
      </c>
      <c r="L32" s="1733">
        <v>77302</v>
      </c>
      <c r="M32" s="1733">
        <v>78337</v>
      </c>
      <c r="N32" s="1733">
        <v>77752</v>
      </c>
      <c r="O32" s="1733">
        <v>75874</v>
      </c>
      <c r="P32" s="1726">
        <v>-0.55218084164551695</v>
      </c>
      <c r="Q32" s="1726">
        <v>-2.4153719518469001E-2</v>
      </c>
      <c r="R32" s="1730" t="s">
        <v>262</v>
      </c>
      <c r="S32" s="1730" t="s">
        <v>262</v>
      </c>
    </row>
    <row r="33" spans="1:19" ht="27">
      <c r="A33" s="43"/>
      <c r="B33" s="571" t="str">
        <f>VLOOKUP(LEFT(D33,3),Classification!B$3:C$20,2,0)</f>
        <v>ENVIRONMENT</v>
      </c>
      <c r="C33" s="571" t="str">
        <f>IF(OR(MID(D33,1,3)=Classification!B$3,MID(D33,1,3)=Classification!B$4,MID(D33,1,3)=Classification!B$5,MID(D33,1,3)=Classification!B$6),VLOOKUP(MID(D33,4,4),Classification!E$3:F$73,2,0),VLOOKUP(MID(D33,1,4),Classification!E$3:F$73,2,0))</f>
        <v>GHG emissions</v>
      </c>
      <c r="D33" s="1725" t="s">
        <v>1709</v>
      </c>
      <c r="E33" s="1725" t="s">
        <v>1262</v>
      </c>
      <c r="F33" s="1725" t="s">
        <v>1248</v>
      </c>
      <c r="G33" s="1725" t="s">
        <v>21</v>
      </c>
      <c r="H33" s="1725" t="s">
        <v>201</v>
      </c>
      <c r="I33" s="1725" t="s">
        <v>1710</v>
      </c>
      <c r="J33" s="1733">
        <v>140785</v>
      </c>
      <c r="K33" s="1733">
        <v>52741</v>
      </c>
      <c r="L33" s="1733">
        <v>10452</v>
      </c>
      <c r="M33" s="1733">
        <v>4765</v>
      </c>
      <c r="N33" s="1733">
        <v>3267</v>
      </c>
      <c r="O33" s="1733">
        <v>2087</v>
      </c>
      <c r="P33" s="1726">
        <v>-0.98517597755442698</v>
      </c>
      <c r="Q33" s="1726">
        <v>-0.36118763391490699</v>
      </c>
      <c r="R33" s="1730" t="s">
        <v>262</v>
      </c>
      <c r="S33" s="1730" t="s">
        <v>262</v>
      </c>
    </row>
    <row r="34" spans="1:19" ht="27">
      <c r="A34" s="43"/>
      <c r="B34" s="571" t="str">
        <f>VLOOKUP(LEFT(D34,3),Classification!B$3:C$20,2,0)</f>
        <v>ENVIRONMENT</v>
      </c>
      <c r="C34" s="571" t="str">
        <f>IF(OR(MID(D34,1,3)=Classification!B$3,MID(D34,1,3)=Classification!B$4,MID(D34,1,3)=Classification!B$5,MID(D34,1,3)=Classification!B$6),VLOOKUP(MID(D34,4,4),Classification!E$3:F$73,2,0),VLOOKUP(MID(D34,1,4),Classification!E$3:F$73,2,0))</f>
        <v>GHG emissions</v>
      </c>
      <c r="D34" s="1725" t="s">
        <v>1711</v>
      </c>
      <c r="E34" s="1725" t="s">
        <v>1263</v>
      </c>
      <c r="F34" s="1725" t="s">
        <v>1248</v>
      </c>
      <c r="G34" s="1725" t="s">
        <v>21</v>
      </c>
      <c r="H34" s="1725" t="s">
        <v>201</v>
      </c>
      <c r="I34" s="1725" t="s">
        <v>1712</v>
      </c>
      <c r="J34" s="1733">
        <v>977472</v>
      </c>
      <c r="K34" s="1733">
        <v>531448</v>
      </c>
      <c r="L34" s="1733">
        <v>720919</v>
      </c>
      <c r="M34" s="1733">
        <v>780886</v>
      </c>
      <c r="N34" s="1733">
        <v>727139</v>
      </c>
      <c r="O34" s="1733">
        <v>650466</v>
      </c>
      <c r="P34" s="1726">
        <v>-0.33454257513258701</v>
      </c>
      <c r="Q34" s="1726">
        <v>-0.105444763655917</v>
      </c>
      <c r="R34" s="1730" t="s">
        <v>262</v>
      </c>
      <c r="S34" s="1730" t="s">
        <v>1713</v>
      </c>
    </row>
    <row r="35" spans="1:19" ht="27">
      <c r="A35" s="43"/>
      <c r="B35" s="571" t="str">
        <f>VLOOKUP(LEFT(D35,3),Classification!B$3:C$20,2,0)</f>
        <v>ENVIRONMENT</v>
      </c>
      <c r="C35" s="571" t="str">
        <f>IF(OR(MID(D35,1,3)=Classification!B$3,MID(D35,1,3)=Classification!B$4,MID(D35,1,3)=Classification!B$5,MID(D35,1,3)=Classification!B$6),VLOOKUP(MID(D35,4,4),Classification!E$3:F$73,2,0),VLOOKUP(MID(D35,1,4),Classification!E$3:F$73,2,0))</f>
        <v>GHG emissions</v>
      </c>
      <c r="D35" s="1725" t="s">
        <v>1714</v>
      </c>
      <c r="E35" s="1725" t="s">
        <v>1005</v>
      </c>
      <c r="F35" s="1725" t="s">
        <v>1248</v>
      </c>
      <c r="G35" s="1725" t="s">
        <v>21</v>
      </c>
      <c r="H35" s="1725" t="s">
        <v>201</v>
      </c>
      <c r="I35" s="1725" t="s">
        <v>1715</v>
      </c>
      <c r="J35" s="1733">
        <v>23370</v>
      </c>
      <c r="K35" s="1733">
        <v>10020.75</v>
      </c>
      <c r="L35" s="1733">
        <v>10798.21</v>
      </c>
      <c r="M35" s="1733">
        <v>12350</v>
      </c>
      <c r="N35" s="1733">
        <v>11188</v>
      </c>
      <c r="O35" s="1733">
        <v>10478</v>
      </c>
      <c r="P35" s="1726">
        <v>-0.55164741121095395</v>
      </c>
      <c r="Q35" s="1726">
        <v>-6.3460850911691097E-2</v>
      </c>
      <c r="R35" s="1730" t="s">
        <v>262</v>
      </c>
      <c r="S35" s="1730" t="s">
        <v>262</v>
      </c>
    </row>
    <row r="36" spans="1:19" ht="27">
      <c r="A36" s="43"/>
      <c r="B36" s="571" t="str">
        <f>VLOOKUP(LEFT(D36,3),Classification!B$3:C$20,2,0)</f>
        <v>ENVIRONMENT</v>
      </c>
      <c r="C36" s="571" t="str">
        <f>IF(OR(MID(D36,1,3)=Classification!B$3,MID(D36,1,3)=Classification!B$4,MID(D36,1,3)=Classification!B$5,MID(D36,1,3)=Classification!B$6),VLOOKUP(MID(D36,4,4),Classification!E$3:F$73,2,0),VLOOKUP(MID(D36,1,4),Classification!E$3:F$73,2,0))</f>
        <v>GHG emissions</v>
      </c>
      <c r="D36" s="1725" t="s">
        <v>1716</v>
      </c>
      <c r="E36" s="1725" t="s">
        <v>1717</v>
      </c>
      <c r="F36" s="1725" t="s">
        <v>1248</v>
      </c>
      <c r="G36" s="1725" t="s">
        <v>21</v>
      </c>
      <c r="H36" s="1725" t="s">
        <v>201</v>
      </c>
      <c r="I36" s="1725" t="s">
        <v>1718</v>
      </c>
      <c r="J36" s="1733" t="s">
        <v>262</v>
      </c>
      <c r="K36" s="1733" t="s">
        <v>262</v>
      </c>
      <c r="L36" s="1733" t="s">
        <v>262</v>
      </c>
      <c r="M36" s="1733" t="s">
        <v>262</v>
      </c>
      <c r="N36" s="1733" t="s">
        <v>262</v>
      </c>
      <c r="O36" s="1733">
        <v>733001</v>
      </c>
      <c r="P36" s="1726" t="s">
        <v>262</v>
      </c>
      <c r="Q36" s="1726" t="s">
        <v>262</v>
      </c>
      <c r="R36" s="1730" t="s">
        <v>262</v>
      </c>
      <c r="S36" s="1730" t="s">
        <v>262</v>
      </c>
    </row>
    <row r="37" spans="1:19" ht="27">
      <c r="A37" s="43"/>
      <c r="B37" s="571" t="str">
        <f>VLOOKUP(LEFT(D37,3),Classification!B$3:C$20,2,0)</f>
        <v>ENVIRONMENT</v>
      </c>
      <c r="C37" s="571" t="str">
        <f>IF(OR(MID(D37,1,3)=Classification!B$3,MID(D37,1,3)=Classification!B$4,MID(D37,1,3)=Classification!B$5,MID(D37,1,3)=Classification!B$6),VLOOKUP(MID(D37,4,4),Classification!E$3:F$73,2,0),VLOOKUP(MID(D37,1,4),Classification!E$3:F$73,2,0))</f>
        <v>GHG emissions</v>
      </c>
      <c r="D37" s="1725" t="s">
        <v>1719</v>
      </c>
      <c r="E37" s="1725" t="s">
        <v>1264</v>
      </c>
      <c r="F37" s="1725" t="s">
        <v>1248</v>
      </c>
      <c r="G37" s="1725" t="s">
        <v>21</v>
      </c>
      <c r="H37" s="1725" t="s">
        <v>201</v>
      </c>
      <c r="I37" s="1725" t="s">
        <v>1720</v>
      </c>
      <c r="J37" s="1733">
        <v>1131550</v>
      </c>
      <c r="K37" s="1733">
        <v>595266.81000000006</v>
      </c>
      <c r="L37" s="1733">
        <v>739748.04</v>
      </c>
      <c r="M37" s="1733">
        <v>794481</v>
      </c>
      <c r="N37" s="1733">
        <v>738299</v>
      </c>
      <c r="O37" s="1733">
        <v>659214</v>
      </c>
      <c r="P37" s="1726">
        <v>-0.41742388758782201</v>
      </c>
      <c r="Q37" s="1726">
        <v>-0.107117847917984</v>
      </c>
      <c r="R37" s="1730" t="s">
        <v>262</v>
      </c>
      <c r="S37" s="1730" t="s">
        <v>1713</v>
      </c>
    </row>
    <row r="38" spans="1:19" ht="27">
      <c r="A38" s="43"/>
      <c r="B38" s="571" t="str">
        <f>VLOOKUP(LEFT(D38,3),Classification!B$3:C$20,2,0)</f>
        <v>ENVIRONMENT</v>
      </c>
      <c r="C38" s="571" t="str">
        <f>IF(OR(MID(D38,1,3)=Classification!B$3,MID(D38,1,3)=Classification!B$4,MID(D38,1,3)=Classification!B$5,MID(D38,1,3)=Classification!B$6),VLOOKUP(MID(D38,4,4),Classification!E$3:F$73,2,0),VLOOKUP(MID(D38,1,4),Classification!E$3:F$73,2,0))</f>
        <v>GHG emissions</v>
      </c>
      <c r="D38" s="1725" t="s">
        <v>1719</v>
      </c>
      <c r="E38" s="1725" t="s">
        <v>1264</v>
      </c>
      <c r="F38" s="1725" t="s">
        <v>1248</v>
      </c>
      <c r="G38" s="1725" t="s">
        <v>1006</v>
      </c>
      <c r="H38" s="1725" t="s">
        <v>201</v>
      </c>
      <c r="I38" s="1725" t="s">
        <v>1721</v>
      </c>
      <c r="J38" s="1733" t="s">
        <v>262</v>
      </c>
      <c r="K38" s="1733" t="s">
        <v>262</v>
      </c>
      <c r="L38" s="1733" t="s">
        <v>262</v>
      </c>
      <c r="M38" s="1733" t="s">
        <v>262</v>
      </c>
      <c r="N38" s="1733">
        <v>275897</v>
      </c>
      <c r="O38" s="1733">
        <v>235486</v>
      </c>
      <c r="P38" s="1726" t="s">
        <v>262</v>
      </c>
      <c r="Q38" s="1726">
        <v>-0.146471328068083</v>
      </c>
      <c r="R38" s="1730" t="s">
        <v>262</v>
      </c>
      <c r="S38" s="1730" t="s">
        <v>262</v>
      </c>
    </row>
    <row r="39" spans="1:19" ht="27">
      <c r="A39" s="43"/>
      <c r="B39" s="571" t="str">
        <f>VLOOKUP(LEFT(D39,3),Classification!B$3:C$20,2,0)</f>
        <v>ENVIRONMENT</v>
      </c>
      <c r="C39" s="571" t="str">
        <f>IF(OR(MID(D39,1,3)=Classification!B$3,MID(D39,1,3)=Classification!B$4,MID(D39,1,3)=Classification!B$5,MID(D39,1,3)=Classification!B$6),VLOOKUP(MID(D39,4,4),Classification!E$3:F$73,2,0),VLOOKUP(MID(D39,1,4),Classification!E$3:F$73,2,0))</f>
        <v>GHG emissions</v>
      </c>
      <c r="D39" s="1725" t="s">
        <v>1719</v>
      </c>
      <c r="E39" s="1725" t="s">
        <v>1264</v>
      </c>
      <c r="F39" s="1725" t="s">
        <v>1248</v>
      </c>
      <c r="G39" s="1725" t="s">
        <v>1006</v>
      </c>
      <c r="H39" s="1725" t="s">
        <v>102</v>
      </c>
      <c r="I39" s="1725" t="s">
        <v>1722</v>
      </c>
      <c r="J39" s="1733" t="s">
        <v>262</v>
      </c>
      <c r="K39" s="1733" t="s">
        <v>262</v>
      </c>
      <c r="L39" s="1733" t="s">
        <v>262</v>
      </c>
      <c r="M39" s="1733" t="s">
        <v>262</v>
      </c>
      <c r="N39" s="1733">
        <v>1965</v>
      </c>
      <c r="O39" s="1733">
        <v>1678</v>
      </c>
      <c r="P39" s="1726" t="s">
        <v>262</v>
      </c>
      <c r="Q39" s="1726">
        <v>-0.14605597964376599</v>
      </c>
      <c r="R39" s="1730" t="s">
        <v>262</v>
      </c>
      <c r="S39" s="1730" t="s">
        <v>262</v>
      </c>
    </row>
    <row r="40" spans="1:19" ht="27">
      <c r="A40" s="43"/>
      <c r="B40" s="571" t="str">
        <f>VLOOKUP(LEFT(D40,3),Classification!B$3:C$20,2,0)</f>
        <v>ENVIRONMENT</v>
      </c>
      <c r="C40" s="571" t="str">
        <f>IF(OR(MID(D40,1,3)=Classification!B$3,MID(D40,1,3)=Classification!B$4,MID(D40,1,3)=Classification!B$5,MID(D40,1,3)=Classification!B$6),VLOOKUP(MID(D40,4,4),Classification!E$3:F$73,2,0),VLOOKUP(MID(D40,1,4),Classification!E$3:F$73,2,0))</f>
        <v>GHG emissions</v>
      </c>
      <c r="D40" s="1725" t="s">
        <v>1719</v>
      </c>
      <c r="E40" s="1725" t="s">
        <v>1264</v>
      </c>
      <c r="F40" s="1725" t="s">
        <v>1248</v>
      </c>
      <c r="G40" s="1725" t="s">
        <v>1006</v>
      </c>
      <c r="H40" s="1725" t="s">
        <v>104</v>
      </c>
      <c r="I40" s="1725" t="s">
        <v>1723</v>
      </c>
      <c r="J40" s="1733" t="s">
        <v>262</v>
      </c>
      <c r="K40" s="1733" t="s">
        <v>262</v>
      </c>
      <c r="L40" s="1733" t="s">
        <v>262</v>
      </c>
      <c r="M40" s="1733" t="s">
        <v>262</v>
      </c>
      <c r="N40" s="1733">
        <v>2770</v>
      </c>
      <c r="O40" s="1733">
        <v>2030</v>
      </c>
      <c r="P40" s="1726" t="s">
        <v>262</v>
      </c>
      <c r="Q40" s="1726">
        <v>-0.26714801444043301</v>
      </c>
      <c r="R40" s="1730" t="s">
        <v>262</v>
      </c>
      <c r="S40" s="1730" t="s">
        <v>262</v>
      </c>
    </row>
    <row r="41" spans="1:19" ht="27">
      <c r="A41" s="43"/>
      <c r="B41" s="571" t="str">
        <f>VLOOKUP(LEFT(D41,3),Classification!B$3:C$20,2,0)</f>
        <v>ENVIRONMENT</v>
      </c>
      <c r="C41" s="571" t="str">
        <f>IF(OR(MID(D41,1,3)=Classification!B$3,MID(D41,1,3)=Classification!B$4,MID(D41,1,3)=Classification!B$5,MID(D41,1,3)=Classification!B$6),VLOOKUP(MID(D41,4,4),Classification!E$3:F$73,2,0),VLOOKUP(MID(D41,1,4),Classification!E$3:F$73,2,0))</f>
        <v>GHG emissions</v>
      </c>
      <c r="D41" s="1725" t="s">
        <v>1719</v>
      </c>
      <c r="E41" s="1725" t="s">
        <v>1264</v>
      </c>
      <c r="F41" s="1725" t="s">
        <v>1248</v>
      </c>
      <c r="G41" s="1725" t="s">
        <v>1006</v>
      </c>
      <c r="H41" s="1725" t="s">
        <v>107</v>
      </c>
      <c r="I41" s="1725" t="s">
        <v>1724</v>
      </c>
      <c r="J41" s="1733" t="s">
        <v>262</v>
      </c>
      <c r="K41" s="1733" t="s">
        <v>262</v>
      </c>
      <c r="L41" s="1733" t="s">
        <v>262</v>
      </c>
      <c r="M41" s="1733" t="s">
        <v>262</v>
      </c>
      <c r="N41" s="1733">
        <v>271162</v>
      </c>
      <c r="O41" s="1733">
        <v>231778</v>
      </c>
      <c r="P41" s="1726" t="s">
        <v>262</v>
      </c>
      <c r="Q41" s="1726">
        <v>-0.14524158989829</v>
      </c>
      <c r="R41" s="1730" t="s">
        <v>262</v>
      </c>
      <c r="S41" s="1730" t="s">
        <v>262</v>
      </c>
    </row>
    <row r="42" spans="1:19" ht="27">
      <c r="A42" s="43"/>
      <c r="B42" s="571" t="str">
        <f>VLOOKUP(LEFT(D42,3),Classification!B$3:C$20,2,0)</f>
        <v>ENVIRONMENT</v>
      </c>
      <c r="C42" s="571" t="str">
        <f>IF(OR(MID(D42,1,3)=Classification!B$3,MID(D42,1,3)=Classification!B$4,MID(D42,1,3)=Classification!B$5,MID(D42,1,3)=Classification!B$6),VLOOKUP(MID(D42,4,4),Classification!E$3:F$73,2,0),VLOOKUP(MID(D42,1,4),Classification!E$3:F$73,2,0))</f>
        <v>GHG emissions</v>
      </c>
      <c r="D42" s="1725" t="s">
        <v>1719</v>
      </c>
      <c r="E42" s="1725" t="s">
        <v>1264</v>
      </c>
      <c r="F42" s="1725" t="s">
        <v>1248</v>
      </c>
      <c r="G42" s="1725" t="s">
        <v>176</v>
      </c>
      <c r="H42" s="1725" t="s">
        <v>201</v>
      </c>
      <c r="I42" s="1725" t="s">
        <v>1725</v>
      </c>
      <c r="J42" s="1733" t="s">
        <v>262</v>
      </c>
      <c r="K42" s="1733" t="s">
        <v>262</v>
      </c>
      <c r="L42" s="1733" t="s">
        <v>262</v>
      </c>
      <c r="M42" s="1733" t="s">
        <v>262</v>
      </c>
      <c r="N42" s="1733">
        <v>372399</v>
      </c>
      <c r="O42" s="1733">
        <v>347495</v>
      </c>
      <c r="P42" s="1726" t="s">
        <v>262</v>
      </c>
      <c r="Q42" s="1726">
        <v>-6.6874508255929804E-2</v>
      </c>
      <c r="R42" s="1730" t="s">
        <v>262</v>
      </c>
      <c r="S42" s="1730" t="s">
        <v>262</v>
      </c>
    </row>
    <row r="43" spans="1:19" ht="27">
      <c r="A43" s="43"/>
      <c r="B43" s="571" t="str">
        <f>VLOOKUP(LEFT(D43,3),Classification!B$3:C$20,2,0)</f>
        <v>ENVIRONMENT</v>
      </c>
      <c r="C43" s="571" t="str">
        <f>IF(OR(MID(D43,1,3)=Classification!B$3,MID(D43,1,3)=Classification!B$4,MID(D43,1,3)=Classification!B$5,MID(D43,1,3)=Classification!B$6),VLOOKUP(MID(D43,4,4),Classification!E$3:F$73,2,0),VLOOKUP(MID(D43,1,4),Classification!E$3:F$73,2,0))</f>
        <v>GHG emissions</v>
      </c>
      <c r="D43" s="1725" t="s">
        <v>1719</v>
      </c>
      <c r="E43" s="1725" t="s">
        <v>1264</v>
      </c>
      <c r="F43" s="1725" t="s">
        <v>1248</v>
      </c>
      <c r="G43" s="1725" t="s">
        <v>176</v>
      </c>
      <c r="H43" s="1725" t="s">
        <v>102</v>
      </c>
      <c r="I43" s="1725" t="s">
        <v>1726</v>
      </c>
      <c r="J43" s="1733" t="s">
        <v>262</v>
      </c>
      <c r="K43" s="1733" t="s">
        <v>262</v>
      </c>
      <c r="L43" s="1733" t="s">
        <v>262</v>
      </c>
      <c r="M43" s="1733" t="s">
        <v>262</v>
      </c>
      <c r="N43" s="1733">
        <v>5776</v>
      </c>
      <c r="O43" s="1733">
        <v>4913</v>
      </c>
      <c r="P43" s="1726" t="s">
        <v>262</v>
      </c>
      <c r="Q43" s="1726">
        <v>-0.14941135734072</v>
      </c>
      <c r="R43" s="1730" t="s">
        <v>262</v>
      </c>
      <c r="S43" s="1730" t="s">
        <v>262</v>
      </c>
    </row>
    <row r="44" spans="1:19" ht="27">
      <c r="A44" s="43"/>
      <c r="B44" s="571" t="str">
        <f>VLOOKUP(LEFT(D44,3),Classification!B$3:C$20,2,0)</f>
        <v>ENVIRONMENT</v>
      </c>
      <c r="C44" s="571" t="str">
        <f>IF(OR(MID(D44,1,3)=Classification!B$3,MID(D44,1,3)=Classification!B$4,MID(D44,1,3)=Classification!B$5,MID(D44,1,3)=Classification!B$6),VLOOKUP(MID(D44,4,4),Classification!E$3:F$73,2,0),VLOOKUP(MID(D44,1,4),Classification!E$3:F$73,2,0))</f>
        <v>GHG emissions</v>
      </c>
      <c r="D44" s="1725" t="s">
        <v>1719</v>
      </c>
      <c r="E44" s="1725" t="s">
        <v>1264</v>
      </c>
      <c r="F44" s="1725" t="s">
        <v>1248</v>
      </c>
      <c r="G44" s="1725" t="s">
        <v>176</v>
      </c>
      <c r="H44" s="1725" t="s">
        <v>104</v>
      </c>
      <c r="I44" s="1725" t="s">
        <v>1727</v>
      </c>
      <c r="J44" s="1733" t="s">
        <v>262</v>
      </c>
      <c r="K44" s="1733" t="s">
        <v>262</v>
      </c>
      <c r="L44" s="1733" t="s">
        <v>262</v>
      </c>
      <c r="M44" s="1733" t="s">
        <v>262</v>
      </c>
      <c r="N44" s="1733">
        <v>406</v>
      </c>
      <c r="O44" s="1733">
        <v>56</v>
      </c>
      <c r="P44" s="1726" t="s">
        <v>262</v>
      </c>
      <c r="Q44" s="1726">
        <v>-0.86206896551724099</v>
      </c>
      <c r="R44" s="1730" t="s">
        <v>262</v>
      </c>
      <c r="S44" s="1730" t="s">
        <v>262</v>
      </c>
    </row>
    <row r="45" spans="1:19" ht="27">
      <c r="A45" s="43"/>
      <c r="B45" s="571" t="str">
        <f>VLOOKUP(LEFT(D45,3),Classification!B$3:C$20,2,0)</f>
        <v>ENVIRONMENT</v>
      </c>
      <c r="C45" s="571" t="str">
        <f>IF(OR(MID(D45,1,3)=Classification!B$3,MID(D45,1,3)=Classification!B$4,MID(D45,1,3)=Classification!B$5,MID(D45,1,3)=Classification!B$6),VLOOKUP(MID(D45,4,4),Classification!E$3:F$73,2,0),VLOOKUP(MID(D45,1,4),Classification!E$3:F$73,2,0))</f>
        <v>GHG emissions</v>
      </c>
      <c r="D45" s="1725" t="s">
        <v>1719</v>
      </c>
      <c r="E45" s="1725" t="s">
        <v>1264</v>
      </c>
      <c r="F45" s="1725" t="s">
        <v>1248</v>
      </c>
      <c r="G45" s="1725" t="s">
        <v>176</v>
      </c>
      <c r="H45" s="1725" t="s">
        <v>107</v>
      </c>
      <c r="I45" s="1725" t="s">
        <v>1728</v>
      </c>
      <c r="J45" s="1733" t="s">
        <v>262</v>
      </c>
      <c r="K45" s="1733" t="s">
        <v>262</v>
      </c>
      <c r="L45" s="1733" t="s">
        <v>262</v>
      </c>
      <c r="M45" s="1733" t="s">
        <v>262</v>
      </c>
      <c r="N45" s="1733">
        <v>366217</v>
      </c>
      <c r="O45" s="1733">
        <v>342526</v>
      </c>
      <c r="P45" s="1726" t="s">
        <v>262</v>
      </c>
      <c r="Q45" s="1726">
        <v>-6.4691153059524803E-2</v>
      </c>
      <c r="R45" s="1730" t="s">
        <v>262</v>
      </c>
      <c r="S45" s="1730" t="s">
        <v>262</v>
      </c>
    </row>
    <row r="46" spans="1:19" ht="27">
      <c r="A46" s="43"/>
      <c r="B46" s="571" t="str">
        <f>VLOOKUP(LEFT(D46,3),Classification!B$3:C$20,2,0)</f>
        <v>ENVIRONMENT</v>
      </c>
      <c r="C46" s="571" t="str">
        <f>IF(OR(MID(D46,1,3)=Classification!B$3,MID(D46,1,3)=Classification!B$4,MID(D46,1,3)=Classification!B$5,MID(D46,1,3)=Classification!B$6),VLOOKUP(MID(D46,4,4),Classification!E$3:F$73,2,0),VLOOKUP(MID(D46,1,4),Classification!E$3:F$73,2,0))</f>
        <v>GHG emissions</v>
      </c>
      <c r="D46" s="1725" t="s">
        <v>1719</v>
      </c>
      <c r="E46" s="1725" t="s">
        <v>1264</v>
      </c>
      <c r="F46" s="1725" t="s">
        <v>1248</v>
      </c>
      <c r="G46" s="1725" t="s">
        <v>245</v>
      </c>
      <c r="H46" s="1725" t="s">
        <v>201</v>
      </c>
      <c r="I46" s="1725" t="s">
        <v>1729</v>
      </c>
      <c r="J46" s="1733" t="s">
        <v>262</v>
      </c>
      <c r="K46" s="1733" t="s">
        <v>262</v>
      </c>
      <c r="L46" s="1733" t="s">
        <v>262</v>
      </c>
      <c r="M46" s="1733" t="s">
        <v>262</v>
      </c>
      <c r="N46" s="1733">
        <v>90002</v>
      </c>
      <c r="O46" s="1733">
        <v>76232</v>
      </c>
      <c r="P46" s="1726" t="s">
        <v>262</v>
      </c>
      <c r="Q46" s="1726">
        <v>-0.15299660007555399</v>
      </c>
      <c r="R46" s="1730" t="s">
        <v>262</v>
      </c>
      <c r="S46" s="1730" t="s">
        <v>262</v>
      </c>
    </row>
    <row r="47" spans="1:19" ht="27">
      <c r="A47" s="43"/>
      <c r="B47" s="571" t="str">
        <f>VLOOKUP(LEFT(D47,3),Classification!B$3:C$20,2,0)</f>
        <v>ENVIRONMENT</v>
      </c>
      <c r="C47" s="571" t="str">
        <f>IF(OR(MID(D47,1,3)=Classification!B$3,MID(D47,1,3)=Classification!B$4,MID(D47,1,3)=Classification!B$5,MID(D47,1,3)=Classification!B$6),VLOOKUP(MID(D47,4,4),Classification!E$3:F$73,2,0),VLOOKUP(MID(D47,1,4),Classification!E$3:F$73,2,0))</f>
        <v>GHG emissions</v>
      </c>
      <c r="D47" s="1725" t="s">
        <v>1719</v>
      </c>
      <c r="E47" s="1725" t="s">
        <v>1264</v>
      </c>
      <c r="F47" s="1725" t="s">
        <v>1248</v>
      </c>
      <c r="G47" s="1725" t="s">
        <v>245</v>
      </c>
      <c r="H47" s="1725" t="s">
        <v>102</v>
      </c>
      <c r="I47" s="1725" t="s">
        <v>1730</v>
      </c>
      <c r="J47" s="1733" t="s">
        <v>262</v>
      </c>
      <c r="K47" s="1733" t="s">
        <v>262</v>
      </c>
      <c r="L47" s="1733" t="s">
        <v>262</v>
      </c>
      <c r="M47" s="1733" t="s">
        <v>262</v>
      </c>
      <c r="N47" s="1733">
        <v>152</v>
      </c>
      <c r="O47" s="1733">
        <v>70</v>
      </c>
      <c r="P47" s="1726" t="s">
        <v>262</v>
      </c>
      <c r="Q47" s="1726">
        <v>-0.53947368421052599</v>
      </c>
      <c r="R47" s="1730" t="s">
        <v>262</v>
      </c>
      <c r="S47" s="1730" t="s">
        <v>262</v>
      </c>
    </row>
    <row r="48" spans="1:19" ht="27">
      <c r="A48" s="43"/>
      <c r="B48" s="571" t="str">
        <f>VLOOKUP(LEFT(D48,3),Classification!B$3:C$20,2,0)</f>
        <v>ENVIRONMENT</v>
      </c>
      <c r="C48" s="571" t="str">
        <f>IF(OR(MID(D48,1,3)=Classification!B$3,MID(D48,1,3)=Classification!B$4,MID(D48,1,3)=Classification!B$5,MID(D48,1,3)=Classification!B$6),VLOOKUP(MID(D48,4,4),Classification!E$3:F$73,2,0),VLOOKUP(MID(D48,1,4),Classification!E$3:F$73,2,0))</f>
        <v>GHG emissions</v>
      </c>
      <c r="D48" s="1725" t="s">
        <v>1719</v>
      </c>
      <c r="E48" s="1725" t="s">
        <v>1264</v>
      </c>
      <c r="F48" s="1725" t="s">
        <v>1248</v>
      </c>
      <c r="G48" s="1725" t="s">
        <v>245</v>
      </c>
      <c r="H48" s="1725" t="s">
        <v>104</v>
      </c>
      <c r="I48" s="1725" t="s">
        <v>1731</v>
      </c>
      <c r="J48" s="1733" t="s">
        <v>262</v>
      </c>
      <c r="K48" s="1733" t="s">
        <v>262</v>
      </c>
      <c r="L48" s="1733" t="s">
        <v>262</v>
      </c>
      <c r="M48" s="1733" t="s">
        <v>262</v>
      </c>
      <c r="N48" s="1733">
        <v>91</v>
      </c>
      <c r="O48" s="1733">
        <v>0</v>
      </c>
      <c r="P48" s="1726" t="s">
        <v>262</v>
      </c>
      <c r="Q48" s="1726">
        <v>-1</v>
      </c>
      <c r="R48" s="1730" t="s">
        <v>262</v>
      </c>
      <c r="S48" s="1730" t="s">
        <v>262</v>
      </c>
    </row>
    <row r="49" spans="1:19" ht="27">
      <c r="A49" s="43"/>
      <c r="B49" s="571" t="str">
        <f>VLOOKUP(LEFT(D49,3),Classification!B$3:C$20,2,0)</f>
        <v>ENVIRONMENT</v>
      </c>
      <c r="C49" s="571" t="str">
        <f>IF(OR(MID(D49,1,3)=Classification!B$3,MID(D49,1,3)=Classification!B$4,MID(D49,1,3)=Classification!B$5,MID(D49,1,3)=Classification!B$6),VLOOKUP(MID(D49,4,4),Classification!E$3:F$73,2,0),VLOOKUP(MID(D49,1,4),Classification!E$3:F$73,2,0))</f>
        <v>GHG emissions</v>
      </c>
      <c r="D49" s="1725" t="s">
        <v>1719</v>
      </c>
      <c r="E49" s="1725" t="s">
        <v>1264</v>
      </c>
      <c r="F49" s="1725" t="s">
        <v>1248</v>
      </c>
      <c r="G49" s="1725" t="s">
        <v>245</v>
      </c>
      <c r="H49" s="1725" t="s">
        <v>107</v>
      </c>
      <c r="I49" s="1725" t="s">
        <v>1732</v>
      </c>
      <c r="J49" s="1733" t="s">
        <v>262</v>
      </c>
      <c r="K49" s="1733" t="s">
        <v>262</v>
      </c>
      <c r="L49" s="1733" t="s">
        <v>262</v>
      </c>
      <c r="M49" s="1733" t="s">
        <v>262</v>
      </c>
      <c r="N49" s="1733">
        <v>89760</v>
      </c>
      <c r="O49" s="1733">
        <v>76162</v>
      </c>
      <c r="P49" s="1726" t="s">
        <v>262</v>
      </c>
      <c r="Q49" s="1726">
        <v>-0.15149286987522301</v>
      </c>
      <c r="R49" s="1730" t="s">
        <v>262</v>
      </c>
      <c r="S49" s="1730" t="s">
        <v>262</v>
      </c>
    </row>
    <row r="50" spans="1:19" ht="40.5">
      <c r="A50" s="43"/>
      <c r="B50" s="571" t="str">
        <f>VLOOKUP(LEFT(D50,3),Classification!B$3:C$20,2,0)</f>
        <v>ENVIRONMENT</v>
      </c>
      <c r="C50" s="571" t="str">
        <f>IF(OR(MID(D50,1,3)=Classification!B$3,MID(D50,1,3)=Classification!B$4,MID(D50,1,3)=Classification!B$5,MID(D50,1,3)=Classification!B$6),VLOOKUP(MID(D50,4,4),Classification!E$3:F$73,2,0),VLOOKUP(MID(D50,1,4),Classification!E$3:F$73,2,0))</f>
        <v>GHG emissions</v>
      </c>
      <c r="D50" s="1725" t="s">
        <v>1265</v>
      </c>
      <c r="E50" s="1725" t="s">
        <v>1266</v>
      </c>
      <c r="F50" s="1725" t="s">
        <v>235</v>
      </c>
      <c r="G50" s="1725" t="s">
        <v>21</v>
      </c>
      <c r="H50" s="1725" t="s">
        <v>201</v>
      </c>
      <c r="I50" s="1725" t="s">
        <v>1267</v>
      </c>
      <c r="J50" s="1726" t="s">
        <v>262</v>
      </c>
      <c r="K50" s="1726" t="s">
        <v>262</v>
      </c>
      <c r="L50" s="1726" t="s">
        <v>262</v>
      </c>
      <c r="M50" s="1726" t="s">
        <v>262</v>
      </c>
      <c r="N50" s="1726">
        <v>0.3</v>
      </c>
      <c r="O50" s="1726">
        <v>0.42699999999999999</v>
      </c>
      <c r="P50" s="1726" t="s">
        <v>262</v>
      </c>
      <c r="Q50" s="1726">
        <v>0.42333333333333301</v>
      </c>
      <c r="R50" s="1730" t="s">
        <v>262</v>
      </c>
      <c r="S50" s="1730" t="s">
        <v>262</v>
      </c>
    </row>
    <row r="51" spans="1:19" ht="27">
      <c r="A51" s="43"/>
      <c r="B51" s="571" t="str">
        <f>VLOOKUP(LEFT(D51,3),Classification!B$3:C$20,2,0)</f>
        <v>ENVIRONMENT</v>
      </c>
      <c r="C51" s="571" t="str">
        <f>IF(OR(MID(D51,1,3)=Classification!B$3,MID(D51,1,3)=Classification!B$4,MID(D51,1,3)=Classification!B$5,MID(D51,1,3)=Classification!B$6),VLOOKUP(MID(D51,4,4),Classification!E$3:F$73,2,0),VLOOKUP(MID(D51,1,4),Classification!E$3:F$73,2,0))</f>
        <v>GHG emissions</v>
      </c>
      <c r="D51" s="1725" t="s">
        <v>1733</v>
      </c>
      <c r="E51" s="1725" t="s">
        <v>1268</v>
      </c>
      <c r="F51" s="1725" t="s">
        <v>1269</v>
      </c>
      <c r="G51" s="1725" t="s">
        <v>21</v>
      </c>
      <c r="H51" s="1725" t="s">
        <v>201</v>
      </c>
      <c r="I51" s="1725" t="s">
        <v>1734</v>
      </c>
      <c r="J51" s="1727">
        <v>80.11</v>
      </c>
      <c r="K51" s="1727">
        <v>32.779019823788502</v>
      </c>
      <c r="L51" s="1727">
        <v>33.632552852921101</v>
      </c>
      <c r="M51" s="1727">
        <v>35.28</v>
      </c>
      <c r="N51" s="1727">
        <v>33.409999999999997</v>
      </c>
      <c r="O51" s="1727">
        <v>29.3440462942355</v>
      </c>
      <c r="P51" s="1726">
        <v>-0.63370307958762295</v>
      </c>
      <c r="Q51" s="1726">
        <v>-0.12169870415338201</v>
      </c>
      <c r="R51" s="1730" t="s">
        <v>262</v>
      </c>
      <c r="S51" s="1730" t="s">
        <v>262</v>
      </c>
    </row>
    <row r="52" spans="1:19" ht="54">
      <c r="A52" s="43"/>
      <c r="B52" s="571" t="str">
        <f>VLOOKUP(LEFT(D52,3),Classification!B$3:C$20,2,0)</f>
        <v>ENVIRONMENT</v>
      </c>
      <c r="C52" s="571" t="str">
        <f>IF(OR(MID(D52,1,3)=Classification!B$3,MID(D52,1,3)=Classification!B$4,MID(D52,1,3)=Classification!B$5,MID(D52,1,3)=Classification!B$6),VLOOKUP(MID(D52,4,4),Classification!E$3:F$73,2,0),VLOOKUP(MID(D52,1,4),Classification!E$3:F$73,2,0))</f>
        <v>GHG removals/ mitigation</v>
      </c>
      <c r="D52" s="1725" t="s">
        <v>1735</v>
      </c>
      <c r="E52" s="1725" t="s">
        <v>1270</v>
      </c>
      <c r="F52" s="1725" t="s">
        <v>1248</v>
      </c>
      <c r="G52" s="1725" t="s">
        <v>21</v>
      </c>
      <c r="H52" s="1725" t="s">
        <v>201</v>
      </c>
      <c r="I52" s="1725" t="s">
        <v>1736</v>
      </c>
      <c r="J52" s="1733">
        <v>0</v>
      </c>
      <c r="K52" s="1733">
        <v>0</v>
      </c>
      <c r="L52" s="1733">
        <v>20883</v>
      </c>
      <c r="M52" s="1733">
        <v>236191</v>
      </c>
      <c r="N52" s="1733">
        <v>314312</v>
      </c>
      <c r="O52" s="1733">
        <v>381069</v>
      </c>
      <c r="P52" s="1726" t="s">
        <v>262</v>
      </c>
      <c r="Q52" s="1726">
        <v>0.21239087276336899</v>
      </c>
      <c r="R52" s="1730" t="s">
        <v>262</v>
      </c>
      <c r="S52" s="1730" t="s">
        <v>262</v>
      </c>
    </row>
    <row r="53" spans="1:19" ht="27">
      <c r="A53" s="43"/>
      <c r="B53" s="571" t="s">
        <v>831</v>
      </c>
      <c r="C53" s="571" t="s">
        <v>1235</v>
      </c>
      <c r="D53" s="1725" t="s">
        <v>1271</v>
      </c>
      <c r="E53" s="1725" t="s">
        <v>1737</v>
      </c>
      <c r="F53" s="1725" t="s">
        <v>235</v>
      </c>
      <c r="G53" s="1725" t="s">
        <v>21</v>
      </c>
      <c r="H53" s="1725" t="s">
        <v>201</v>
      </c>
      <c r="I53" s="1725" t="s">
        <v>1272</v>
      </c>
      <c r="J53" s="1726" t="s">
        <v>262</v>
      </c>
      <c r="K53" s="1726" t="s">
        <v>262</v>
      </c>
      <c r="L53" s="1726" t="s">
        <v>262</v>
      </c>
      <c r="M53" s="1726" t="s">
        <v>262</v>
      </c>
      <c r="N53" s="1726">
        <v>0.1</v>
      </c>
      <c r="O53" s="1726">
        <v>0.1</v>
      </c>
      <c r="P53" s="1726" t="s">
        <v>262</v>
      </c>
      <c r="Q53" s="1726">
        <v>0</v>
      </c>
      <c r="R53" s="1730" t="s">
        <v>262</v>
      </c>
      <c r="S53" s="1730" t="s">
        <v>262</v>
      </c>
    </row>
    <row r="54" spans="1:19" ht="27">
      <c r="A54" s="43"/>
      <c r="B54" s="571" t="str">
        <f>VLOOKUP(LEFT(D54,3),Classification!B$3:C$20,2,0)</f>
        <v>ENVIRONMENT</v>
      </c>
      <c r="C54" s="571" t="str">
        <f>IF(OR(MID(D54,1,3)=Classification!B$3,MID(D54,1,3)=Classification!B$4,MID(D54,1,3)=Classification!B$5,MID(D54,1,3)=Classification!B$6),VLOOKUP(MID(D54,4,4),Classification!E$3:F$73,2,0),VLOOKUP(MID(D54,1,4),Classification!E$3:F$73,2,0))</f>
        <v>Water consumption</v>
      </c>
      <c r="D54" s="1725" t="s">
        <v>1738</v>
      </c>
      <c r="E54" s="1725" t="s">
        <v>171</v>
      </c>
      <c r="F54" s="1725" t="s">
        <v>1273</v>
      </c>
      <c r="G54" s="1725" t="s">
        <v>21</v>
      </c>
      <c r="H54" s="1725" t="s">
        <v>201</v>
      </c>
      <c r="I54" s="1725" t="s">
        <v>1739</v>
      </c>
      <c r="J54" s="1733">
        <v>93224</v>
      </c>
      <c r="K54" s="1733">
        <v>0</v>
      </c>
      <c r="L54" s="1733">
        <v>38682</v>
      </c>
      <c r="M54" s="1733">
        <v>41719</v>
      </c>
      <c r="N54" s="1733">
        <v>46819</v>
      </c>
      <c r="O54" s="1733">
        <v>45220</v>
      </c>
      <c r="P54" s="1726">
        <v>-0.51493177722474903</v>
      </c>
      <c r="Q54" s="1726">
        <v>-3.41528012131826E-2</v>
      </c>
      <c r="R54" s="1730" t="s">
        <v>262</v>
      </c>
      <c r="S54" s="1730" t="s">
        <v>262</v>
      </c>
    </row>
    <row r="55" spans="1:19" ht="40.5">
      <c r="A55" s="43"/>
      <c r="B55" s="571" t="str">
        <f>VLOOKUP(LEFT(D55,3),Classification!B$3:C$20,2,0)</f>
        <v>ENVIRONMENT</v>
      </c>
      <c r="C55" s="571" t="str">
        <f>IF(OR(MID(D55,1,3)=Classification!B$3,MID(D55,1,3)=Classification!B$4,MID(D55,1,3)=Classification!B$5,MID(D55,1,3)=Classification!B$6),VLOOKUP(MID(D55,4,4),Classification!E$3:F$73,2,0),VLOOKUP(MID(D55,1,4),Classification!E$3:F$73,2,0))</f>
        <v>Water consumption</v>
      </c>
      <c r="D55" s="1725" t="s">
        <v>996</v>
      </c>
      <c r="E55" s="1725" t="s">
        <v>997</v>
      </c>
      <c r="F55" s="1725" t="s">
        <v>1273</v>
      </c>
      <c r="G55" s="1725" t="s">
        <v>21</v>
      </c>
      <c r="H55" s="1725" t="s">
        <v>201</v>
      </c>
      <c r="I55" s="1725" t="s">
        <v>1274</v>
      </c>
      <c r="J55" s="1733" t="s">
        <v>262</v>
      </c>
      <c r="K55" s="1733" t="s">
        <v>262</v>
      </c>
      <c r="L55" s="1733" t="s">
        <v>262</v>
      </c>
      <c r="M55" s="1733">
        <v>24851</v>
      </c>
      <c r="N55" s="1733">
        <v>24872</v>
      </c>
      <c r="O55" s="1733">
        <v>30582</v>
      </c>
      <c r="P55" s="1726" t="s">
        <v>262</v>
      </c>
      <c r="Q55" s="1726">
        <v>0.22957542618205201</v>
      </c>
      <c r="R55" s="1730" t="s">
        <v>262</v>
      </c>
      <c r="S55" s="1730" t="s">
        <v>262</v>
      </c>
    </row>
    <row r="56" spans="1:19" ht="27">
      <c r="A56" s="43"/>
      <c r="B56" s="571" t="str">
        <f>VLOOKUP(LEFT(D56,3),Classification!B$3:C$20,2,0)</f>
        <v>ENVIRONMENT</v>
      </c>
      <c r="C56" s="571" t="str">
        <f>IF(OR(MID(D56,1,3)=Classification!B$3,MID(D56,1,3)=Classification!B$4,MID(D56,1,3)=Classification!B$5,MID(D56,1,3)=Classification!B$6),VLOOKUP(MID(D56,4,4),Classification!E$3:F$73,2,0),VLOOKUP(MID(D56,1,4),Classification!E$3:F$73,2,0))</f>
        <v>Water consumption</v>
      </c>
      <c r="D56" s="1725" t="s">
        <v>998</v>
      </c>
      <c r="E56" s="1725" t="s">
        <v>1275</v>
      </c>
      <c r="F56" s="1725" t="s">
        <v>1273</v>
      </c>
      <c r="G56" s="1725" t="s">
        <v>21</v>
      </c>
      <c r="H56" s="1725" t="s">
        <v>201</v>
      </c>
      <c r="I56" s="1725" t="s">
        <v>1276</v>
      </c>
      <c r="J56" s="1733">
        <v>1864475</v>
      </c>
      <c r="K56" s="1733">
        <v>618804</v>
      </c>
      <c r="L56" s="1733">
        <v>773633</v>
      </c>
      <c r="M56" s="1733">
        <v>834390</v>
      </c>
      <c r="N56" s="1733">
        <v>936374</v>
      </c>
      <c r="O56" s="1733">
        <v>904406</v>
      </c>
      <c r="P56" s="1726">
        <v>-0.51492725834350195</v>
      </c>
      <c r="Q56" s="1726">
        <v>-3.4140204661812397E-2</v>
      </c>
      <c r="R56" s="1730" t="s">
        <v>262</v>
      </c>
      <c r="S56" s="1730" t="s">
        <v>262</v>
      </c>
    </row>
    <row r="57" spans="1:19" ht="13.5">
      <c r="A57" s="43"/>
      <c r="B57" s="571" t="str">
        <f>VLOOKUP(LEFT(D57,3),Classification!B$3:C$20,2,0)</f>
        <v>ENVIRONMENT</v>
      </c>
      <c r="C57" s="571" t="str">
        <f>IF(OR(MID(D57,1,3)=Classification!B$3,MID(D57,1,3)=Classification!B$4,MID(D57,1,3)=Classification!B$5,MID(D57,1,3)=Classification!B$6),VLOOKUP(MID(D57,4,4),Classification!E$3:F$73,2,0),VLOOKUP(MID(D57,1,4),Classification!E$3:F$73,2,0))</f>
        <v>Resource outflows</v>
      </c>
      <c r="D57" s="1725" t="s">
        <v>1740</v>
      </c>
      <c r="E57" s="1725" t="s">
        <v>163</v>
      </c>
      <c r="F57" s="1725" t="s">
        <v>1277</v>
      </c>
      <c r="G57" s="1725" t="s">
        <v>21</v>
      </c>
      <c r="H57" s="1725" t="s">
        <v>201</v>
      </c>
      <c r="I57" s="1725" t="s">
        <v>1741</v>
      </c>
      <c r="J57" s="1733">
        <v>6237</v>
      </c>
      <c r="K57" s="1733">
        <v>2750</v>
      </c>
      <c r="L57" s="1733">
        <v>2171</v>
      </c>
      <c r="M57" s="1733">
        <v>2589</v>
      </c>
      <c r="N57" s="1733">
        <v>3477</v>
      </c>
      <c r="O57" s="1733">
        <v>3447</v>
      </c>
      <c r="P57" s="1726">
        <v>-0.44733044733044702</v>
      </c>
      <c r="Q57" s="1726">
        <v>-8.6281276962899608E-3</v>
      </c>
      <c r="R57" s="1730" t="s">
        <v>262</v>
      </c>
      <c r="S57" s="1730" t="s">
        <v>262</v>
      </c>
    </row>
    <row r="58" spans="1:19" ht="27">
      <c r="A58" s="43"/>
      <c r="B58" s="571" t="str">
        <f>VLOOKUP(LEFT(D58,3),Classification!B$3:C$20,2,0)</f>
        <v>ENVIRONMENT</v>
      </c>
      <c r="C58" s="571" t="str">
        <f>IF(OR(MID(D58,1,3)=Classification!B$3,MID(D58,1,3)=Classification!B$4,MID(D58,1,3)=Classification!B$5,MID(D58,1,3)=Classification!B$6),VLOOKUP(MID(D58,4,4),Classification!E$3:F$73,2,0),VLOOKUP(MID(D58,1,4),Classification!E$3:F$73,2,0))</f>
        <v>Resource outflows</v>
      </c>
      <c r="D58" s="1725" t="s">
        <v>1742</v>
      </c>
      <c r="E58" s="1725" t="s">
        <v>1278</v>
      </c>
      <c r="F58" s="1725" t="s">
        <v>1277</v>
      </c>
      <c r="G58" s="1725" t="s">
        <v>21</v>
      </c>
      <c r="H58" s="1725" t="s">
        <v>201</v>
      </c>
      <c r="I58" s="1725" t="s">
        <v>1743</v>
      </c>
      <c r="J58" s="1733">
        <v>2236</v>
      </c>
      <c r="K58" s="1733">
        <v>883</v>
      </c>
      <c r="L58" s="1733">
        <v>1218</v>
      </c>
      <c r="M58" s="1733">
        <v>1580</v>
      </c>
      <c r="N58" s="1733">
        <v>2361</v>
      </c>
      <c r="O58" s="1733">
        <v>2442</v>
      </c>
      <c r="P58" s="1726">
        <v>9.2128801431127005E-2</v>
      </c>
      <c r="Q58" s="1726">
        <v>3.4307496823379899E-2</v>
      </c>
      <c r="R58" s="1730" t="s">
        <v>262</v>
      </c>
      <c r="S58" s="1730" t="s">
        <v>262</v>
      </c>
    </row>
    <row r="59" spans="1:19" ht="27">
      <c r="A59" s="43"/>
      <c r="B59" s="571" t="str">
        <f>VLOOKUP(LEFT(D59,3),Classification!B$3:C$20,2,0)</f>
        <v>ENVIRONMENT</v>
      </c>
      <c r="C59" s="571" t="str">
        <f>IF(OR(MID(D59,1,3)=Classification!B$3,MID(D59,1,3)=Classification!B$4,MID(D59,1,3)=Classification!B$5,MID(D59,1,3)=Classification!B$6),VLOOKUP(MID(D59,4,4),Classification!E$3:F$73,2,0),VLOOKUP(MID(D59,1,4),Classification!E$3:F$73,2,0))</f>
        <v>Resource outflows</v>
      </c>
      <c r="D59" s="1725" t="s">
        <v>1744</v>
      </c>
      <c r="E59" s="1725" t="s">
        <v>1279</v>
      </c>
      <c r="F59" s="1725" t="s">
        <v>1277</v>
      </c>
      <c r="G59" s="1725" t="s">
        <v>21</v>
      </c>
      <c r="H59" s="1725" t="s">
        <v>201</v>
      </c>
      <c r="I59" s="1725" t="s">
        <v>1745</v>
      </c>
      <c r="J59" s="1733" t="s">
        <v>262</v>
      </c>
      <c r="K59" s="1733" t="s">
        <v>262</v>
      </c>
      <c r="L59" s="1733" t="s">
        <v>262</v>
      </c>
      <c r="M59" s="1733" t="s">
        <v>262</v>
      </c>
      <c r="N59" s="1733">
        <v>0.876</v>
      </c>
      <c r="O59" s="1733">
        <v>31.944299999999998</v>
      </c>
      <c r="P59" s="1726" t="s">
        <v>262</v>
      </c>
      <c r="Q59" s="1726">
        <v>35.466095890410998</v>
      </c>
      <c r="R59" s="1730" t="s">
        <v>262</v>
      </c>
      <c r="S59" s="1730" t="s">
        <v>262</v>
      </c>
    </row>
    <row r="60" spans="1:19" ht="27">
      <c r="A60" s="43"/>
      <c r="B60" s="571" t="str">
        <f>VLOOKUP(LEFT(D60,3),Classification!B$3:C$20,2,0)</f>
        <v>ENVIRONMENT</v>
      </c>
      <c r="C60" s="571" t="str">
        <f>IF(OR(MID(D60,1,3)=Classification!B$3,MID(D60,1,3)=Classification!B$4,MID(D60,1,3)=Classification!B$5,MID(D60,1,3)=Classification!B$6),VLOOKUP(MID(D60,4,4),Classification!E$3:F$73,2,0),VLOOKUP(MID(D60,1,4),Classification!E$3:F$73,2,0))</f>
        <v>Resource outflows</v>
      </c>
      <c r="D60" s="1725" t="s">
        <v>1746</v>
      </c>
      <c r="E60" s="1725" t="s">
        <v>1280</v>
      </c>
      <c r="F60" s="1725" t="s">
        <v>1277</v>
      </c>
      <c r="G60" s="1725" t="s">
        <v>21</v>
      </c>
      <c r="H60" s="1725" t="s">
        <v>201</v>
      </c>
      <c r="I60" s="1725" t="s">
        <v>1747</v>
      </c>
      <c r="J60" s="1733">
        <v>1693</v>
      </c>
      <c r="K60" s="1733">
        <v>845</v>
      </c>
      <c r="L60" s="1733">
        <v>1077</v>
      </c>
      <c r="M60" s="1733">
        <v>1133</v>
      </c>
      <c r="N60" s="1733">
        <v>1658</v>
      </c>
      <c r="O60" s="1733">
        <v>1611</v>
      </c>
      <c r="P60" s="1726">
        <v>-4.8434731246308399E-2</v>
      </c>
      <c r="Q60" s="1726">
        <v>-2.83474065138721E-2</v>
      </c>
      <c r="R60" s="1730" t="s">
        <v>262</v>
      </c>
      <c r="S60" s="1730" t="s">
        <v>262</v>
      </c>
    </row>
    <row r="61" spans="1:19" ht="40.5">
      <c r="A61" s="43"/>
      <c r="B61" s="571" t="str">
        <f>VLOOKUP(LEFT(D61,3),Classification!B$3:C$20,2,0)</f>
        <v>ENVIRONMENT</v>
      </c>
      <c r="C61" s="571" t="str">
        <f>IF(OR(MID(D61,1,3)=Classification!B$3,MID(D61,1,3)=Classification!B$4,MID(D61,1,3)=Classification!B$5,MID(D61,1,3)=Classification!B$6),VLOOKUP(MID(D61,4,4),Classification!E$3:F$73,2,0),VLOOKUP(MID(D61,1,4),Classification!E$3:F$73,2,0))</f>
        <v>Resource outflows</v>
      </c>
      <c r="D61" s="1725" t="s">
        <v>999</v>
      </c>
      <c r="E61" s="1725" t="s">
        <v>1281</v>
      </c>
      <c r="F61" s="1725" t="s">
        <v>1277</v>
      </c>
      <c r="G61" s="1725" t="s">
        <v>21</v>
      </c>
      <c r="H61" s="1725" t="s">
        <v>201</v>
      </c>
      <c r="I61" s="1725" t="s">
        <v>1282</v>
      </c>
      <c r="J61" s="1733">
        <v>542.58399999999995</v>
      </c>
      <c r="K61" s="1733">
        <v>39</v>
      </c>
      <c r="L61" s="1733">
        <v>141</v>
      </c>
      <c r="M61" s="1733">
        <v>447</v>
      </c>
      <c r="N61" s="1733">
        <v>702</v>
      </c>
      <c r="O61" s="1733">
        <v>799</v>
      </c>
      <c r="P61" s="1726">
        <v>0.472583047048936</v>
      </c>
      <c r="Q61" s="1726">
        <v>0.138176638176638</v>
      </c>
      <c r="R61" s="1730" t="s">
        <v>262</v>
      </c>
      <c r="S61" s="1730" t="s">
        <v>262</v>
      </c>
    </row>
    <row r="62" spans="1:19" ht="13.5">
      <c r="A62" s="43"/>
      <c r="B62" s="571" t="str">
        <f>VLOOKUP(LEFT(D62,3),Classification!B$3:C$20,2,0)</f>
        <v>ENVIRONMENT</v>
      </c>
      <c r="C62" s="571" t="str">
        <f>IF(OR(MID(D62,1,3)=Classification!B$3,MID(D62,1,3)=Classification!B$4,MID(D62,1,3)=Classification!B$5,MID(D62,1,3)=Classification!B$6),VLOOKUP(MID(D62,4,4),Classification!E$3:F$73,2,0),VLOOKUP(MID(D62,1,4),Classification!E$3:F$73,2,0))</f>
        <v>Resource outflows</v>
      </c>
      <c r="D62" s="1725" t="s">
        <v>1283</v>
      </c>
      <c r="E62" s="1725" t="s">
        <v>1284</v>
      </c>
      <c r="F62" s="1725" t="s">
        <v>1277</v>
      </c>
      <c r="G62" s="1725" t="s">
        <v>21</v>
      </c>
      <c r="H62" s="1725" t="s">
        <v>201</v>
      </c>
      <c r="I62" s="1725" t="s">
        <v>1285</v>
      </c>
      <c r="J62" s="1733">
        <v>252</v>
      </c>
      <c r="K62" s="1733" t="s">
        <v>262</v>
      </c>
      <c r="L62" s="1733" t="s">
        <v>262</v>
      </c>
      <c r="M62" s="1733">
        <v>405</v>
      </c>
      <c r="N62" s="1733">
        <v>578</v>
      </c>
      <c r="O62" s="1733">
        <v>454</v>
      </c>
      <c r="P62" s="1726">
        <v>0.80158730158730196</v>
      </c>
      <c r="Q62" s="1726">
        <v>-0.21453287197231799</v>
      </c>
      <c r="R62" s="1730" t="s">
        <v>262</v>
      </c>
      <c r="S62" s="1730" t="s">
        <v>262</v>
      </c>
    </row>
    <row r="63" spans="1:19" ht="13.5">
      <c r="A63" s="43"/>
      <c r="B63" s="571" t="str">
        <f>VLOOKUP(LEFT(D63,3),Classification!B$3:C$20,2,0)</f>
        <v>ENVIRONMENT</v>
      </c>
      <c r="C63" s="571" t="str">
        <f>IF(OR(MID(D63,1,3)=Classification!B$3,MID(D63,1,3)=Classification!B$4,MID(D63,1,3)=Classification!B$5,MID(D63,1,3)=Classification!B$6),VLOOKUP(MID(D63,4,4),Classification!E$3:F$73,2,0),VLOOKUP(MID(D63,1,4),Classification!E$3:F$73,2,0))</f>
        <v>Resource outflows</v>
      </c>
      <c r="D63" s="1725" t="s">
        <v>1286</v>
      </c>
      <c r="E63" s="1725" t="s">
        <v>1287</v>
      </c>
      <c r="F63" s="1725" t="s">
        <v>1277</v>
      </c>
      <c r="G63" s="1725" t="s">
        <v>21</v>
      </c>
      <c r="H63" s="1725" t="s">
        <v>201</v>
      </c>
      <c r="I63" s="1725" t="s">
        <v>1288</v>
      </c>
      <c r="J63" s="1733" t="s">
        <v>262</v>
      </c>
      <c r="K63" s="1733" t="s">
        <v>262</v>
      </c>
      <c r="L63" s="1733" t="s">
        <v>262</v>
      </c>
      <c r="M63" s="1733" t="s">
        <v>262</v>
      </c>
      <c r="N63" s="1733">
        <v>0</v>
      </c>
      <c r="O63" s="1733">
        <v>0</v>
      </c>
      <c r="P63" s="1726" t="s">
        <v>262</v>
      </c>
      <c r="Q63" s="1726" t="s">
        <v>262</v>
      </c>
      <c r="R63" s="1730" t="s">
        <v>262</v>
      </c>
      <c r="S63" s="1730" t="s">
        <v>262</v>
      </c>
    </row>
    <row r="64" spans="1:19" ht="27">
      <c r="A64" s="43"/>
      <c r="B64" s="571" t="str">
        <f>VLOOKUP(LEFT(D64,3),Classification!B$3:C$20,2,0)</f>
        <v>ENVIRONMENT</v>
      </c>
      <c r="C64" s="571" t="str">
        <f>IF(OR(MID(D64,1,3)=Classification!B$3,MID(D64,1,3)=Classification!B$4,MID(D64,1,3)=Classification!B$5,MID(D64,1,3)=Classification!B$6),VLOOKUP(MID(D64,4,4),Classification!E$3:F$73,2,0),VLOOKUP(MID(D64,1,4),Classification!E$3:F$73,2,0))</f>
        <v>Resource outflows</v>
      </c>
      <c r="D64" s="1725" t="s">
        <v>1748</v>
      </c>
      <c r="E64" s="1725" t="s">
        <v>1289</v>
      </c>
      <c r="F64" s="1725" t="s">
        <v>1277</v>
      </c>
      <c r="G64" s="1725" t="s">
        <v>21</v>
      </c>
      <c r="H64" s="1725" t="s">
        <v>201</v>
      </c>
      <c r="I64" s="1725" t="s">
        <v>1749</v>
      </c>
      <c r="J64" s="1733">
        <v>3749.0081</v>
      </c>
      <c r="K64" s="1733">
        <v>1622</v>
      </c>
      <c r="L64" s="1733">
        <v>789</v>
      </c>
      <c r="M64" s="1733">
        <v>604</v>
      </c>
      <c r="N64" s="1733">
        <v>538.39250000000004</v>
      </c>
      <c r="O64" s="1733">
        <v>550.5874</v>
      </c>
      <c r="P64" s="1726">
        <v>-0.85313784731486697</v>
      </c>
      <c r="Q64" s="1726">
        <v>2.2650575555937202E-2</v>
      </c>
      <c r="R64" s="1730" t="s">
        <v>262</v>
      </c>
      <c r="S64" s="1730" t="s">
        <v>262</v>
      </c>
    </row>
    <row r="65" spans="1:19" ht="13.5">
      <c r="A65" s="43"/>
      <c r="B65" s="571" t="str">
        <f>VLOOKUP(LEFT(D65,3),Classification!B$3:C$20,2,0)</f>
        <v>ENVIRONMENT</v>
      </c>
      <c r="C65" s="571" t="str">
        <f>IF(OR(MID(D65,1,3)=Classification!B$3,MID(D65,1,3)=Classification!B$4,MID(D65,1,3)=Classification!B$5,MID(D65,1,3)=Classification!B$6),VLOOKUP(MID(D65,4,4),Classification!E$3:F$73,2,0),VLOOKUP(MID(D65,1,4),Classification!E$3:F$73,2,0))</f>
        <v>Resource outflows</v>
      </c>
      <c r="D65" s="1725" t="s">
        <v>1000</v>
      </c>
      <c r="E65" s="1725" t="s">
        <v>1290</v>
      </c>
      <c r="F65" s="1725" t="s">
        <v>1277</v>
      </c>
      <c r="G65" s="1725" t="s">
        <v>21</v>
      </c>
      <c r="H65" s="1725" t="s">
        <v>201</v>
      </c>
      <c r="I65" s="1725" t="s">
        <v>1291</v>
      </c>
      <c r="J65" s="1733">
        <v>3470</v>
      </c>
      <c r="K65" s="1733">
        <v>1464</v>
      </c>
      <c r="L65" s="1733">
        <v>465</v>
      </c>
      <c r="M65" s="1733">
        <v>296</v>
      </c>
      <c r="N65" s="1733">
        <v>219.47909999999999</v>
      </c>
      <c r="O65" s="1733">
        <v>166.8116</v>
      </c>
      <c r="P65" s="1726">
        <v>-0.95192749279538902</v>
      </c>
      <c r="Q65" s="1726">
        <v>-0.23996590108124199</v>
      </c>
      <c r="R65" s="1730" t="s">
        <v>262</v>
      </c>
      <c r="S65" s="1730" t="s">
        <v>262</v>
      </c>
    </row>
    <row r="66" spans="1:19" ht="27">
      <c r="A66" s="43"/>
      <c r="B66" s="571" t="str">
        <f>VLOOKUP(LEFT(D66,3),Classification!B$3:C$20,2,0)</f>
        <v>ENVIRONMENT</v>
      </c>
      <c r="C66" s="571" t="str">
        <f>IF(OR(MID(D66,1,3)=Classification!B$3,MID(D66,1,3)=Classification!B$4,MID(D66,1,3)=Classification!B$5,MID(D66,1,3)=Classification!B$6),VLOOKUP(MID(D66,4,4),Classification!E$3:F$73,2,0),VLOOKUP(MID(D66,1,4),Classification!E$3:F$73,2,0))</f>
        <v>Resource outflows</v>
      </c>
      <c r="D66" s="1725" t="s">
        <v>1750</v>
      </c>
      <c r="E66" s="1725" t="s">
        <v>1751</v>
      </c>
      <c r="F66" s="1725" t="s">
        <v>1277</v>
      </c>
      <c r="G66" s="1725" t="s">
        <v>21</v>
      </c>
      <c r="H66" s="1725" t="s">
        <v>201</v>
      </c>
      <c r="I66" s="1725" t="s">
        <v>1752</v>
      </c>
      <c r="J66" s="1733" t="s">
        <v>262</v>
      </c>
      <c r="K66" s="1733" t="s">
        <v>262</v>
      </c>
      <c r="L66" s="1733" t="s">
        <v>262</v>
      </c>
      <c r="M66" s="1733" t="s">
        <v>262</v>
      </c>
      <c r="N66" s="1733">
        <v>0</v>
      </c>
      <c r="O66" s="1733">
        <v>0</v>
      </c>
      <c r="P66" s="1726" t="s">
        <v>262</v>
      </c>
      <c r="Q66" s="1726" t="s">
        <v>262</v>
      </c>
      <c r="R66" s="1730" t="s">
        <v>262</v>
      </c>
      <c r="S66" s="1730" t="s">
        <v>262</v>
      </c>
    </row>
    <row r="67" spans="1:19" ht="27">
      <c r="A67" s="43"/>
      <c r="B67" s="571" t="str">
        <f>VLOOKUP(LEFT(D67,3),Classification!B$3:C$20,2,0)</f>
        <v>ENVIRONMENT</v>
      </c>
      <c r="C67" s="571" t="str">
        <f>IF(OR(MID(D67,1,3)=Classification!B$3,MID(D67,1,3)=Classification!B$4,MID(D67,1,3)=Classification!B$5,MID(D67,1,3)=Classification!B$6),VLOOKUP(MID(D67,4,4),Classification!E$3:F$73,2,0),VLOOKUP(MID(D67,1,4),Classification!E$3:F$73,2,0))</f>
        <v>Resource outflows</v>
      </c>
      <c r="D67" s="1725" t="s">
        <v>1001</v>
      </c>
      <c r="E67" s="1725" t="s">
        <v>1292</v>
      </c>
      <c r="F67" s="1725" t="s">
        <v>1277</v>
      </c>
      <c r="G67" s="1725" t="s">
        <v>21</v>
      </c>
      <c r="H67" s="1725" t="s">
        <v>201</v>
      </c>
      <c r="I67" s="1725" t="s">
        <v>1293</v>
      </c>
      <c r="J67" s="1733">
        <v>279</v>
      </c>
      <c r="K67" s="1733">
        <v>158</v>
      </c>
      <c r="L67" s="1733">
        <v>325</v>
      </c>
      <c r="M67" s="1733">
        <v>307</v>
      </c>
      <c r="N67" s="1733">
        <v>319</v>
      </c>
      <c r="O67" s="1733">
        <v>384</v>
      </c>
      <c r="P67" s="1726">
        <v>0.37634408602150499</v>
      </c>
      <c r="Q67" s="1726">
        <v>0.20376175548589301</v>
      </c>
      <c r="R67" s="1730" t="s">
        <v>262</v>
      </c>
      <c r="S67" s="1730" t="s">
        <v>262</v>
      </c>
    </row>
    <row r="68" spans="1:19" ht="27">
      <c r="A68" s="43"/>
      <c r="B68" s="571" t="str">
        <f>VLOOKUP(LEFT(D68,3),Classification!B$3:C$20,2,0)</f>
        <v>ENVIRONMENT</v>
      </c>
      <c r="C68" s="571" t="str">
        <f>IF(OR(MID(D68,1,3)=Classification!B$3,MID(D68,1,3)=Classification!B$4,MID(D68,1,3)=Classification!B$5,MID(D68,1,3)=Classification!B$6),VLOOKUP(MID(D68,4,4),Classification!E$3:F$73,2,0),VLOOKUP(MID(D68,1,4),Classification!E$3:F$73,2,0))</f>
        <v>Resource outflows</v>
      </c>
      <c r="D68" s="1725" t="s">
        <v>1002</v>
      </c>
      <c r="E68" s="1725" t="s">
        <v>1294</v>
      </c>
      <c r="F68" s="1725" t="s">
        <v>1277</v>
      </c>
      <c r="G68" s="1725" t="s">
        <v>21</v>
      </c>
      <c r="H68" s="1725" t="s">
        <v>201</v>
      </c>
      <c r="I68" s="1725" t="s">
        <v>1295</v>
      </c>
      <c r="J68" s="1733">
        <v>0</v>
      </c>
      <c r="K68" s="1733" t="s">
        <v>262</v>
      </c>
      <c r="L68" s="1733" t="s">
        <v>262</v>
      </c>
      <c r="M68" s="1733">
        <v>0</v>
      </c>
      <c r="N68" s="1733">
        <v>0</v>
      </c>
      <c r="O68" s="1733">
        <v>0</v>
      </c>
      <c r="P68" s="1726" t="s">
        <v>262</v>
      </c>
      <c r="Q68" s="1726" t="s">
        <v>262</v>
      </c>
      <c r="R68" s="1730" t="s">
        <v>262</v>
      </c>
      <c r="S68" s="1730" t="s">
        <v>262</v>
      </c>
    </row>
    <row r="69" spans="1:19" ht="13.5">
      <c r="A69" s="43"/>
      <c r="B69" s="571" t="str">
        <f>VLOOKUP(LEFT(D69,3),Classification!B$3:C$20,2,0)</f>
        <v>ENVIRONMENT</v>
      </c>
      <c r="C69" s="571" t="str">
        <f>IF(OR(MID(D69,1,3)=Classification!B$3,MID(D69,1,3)=Classification!B$4,MID(D69,1,3)=Classification!B$5,MID(D69,1,3)=Classification!B$6),VLOOKUP(MID(D69,4,4),Classification!E$3:F$73,2,0),VLOOKUP(MID(D69,1,4),Classification!E$3:F$73,2,0))</f>
        <v>Resource outflows</v>
      </c>
      <c r="D69" s="1725" t="s">
        <v>1003</v>
      </c>
      <c r="E69" s="1725" t="s">
        <v>1296</v>
      </c>
      <c r="F69" s="1725" t="s">
        <v>1277</v>
      </c>
      <c r="G69" s="1725" t="s">
        <v>21</v>
      </c>
      <c r="H69" s="1725" t="s">
        <v>201</v>
      </c>
      <c r="I69" s="1725" t="s">
        <v>1297</v>
      </c>
      <c r="J69" s="1733">
        <v>3749</v>
      </c>
      <c r="K69" s="1733" t="s">
        <v>262</v>
      </c>
      <c r="L69" s="1733" t="s">
        <v>262</v>
      </c>
      <c r="M69" s="1733">
        <v>604</v>
      </c>
      <c r="N69" s="1733">
        <v>538.39250000000004</v>
      </c>
      <c r="O69" s="1733">
        <v>550.5874</v>
      </c>
      <c r="P69" s="1726">
        <v>-0.85313753000800197</v>
      </c>
      <c r="Q69" s="1726">
        <v>2.2650575555937202E-2</v>
      </c>
      <c r="R69" s="1730" t="s">
        <v>262</v>
      </c>
      <c r="S69" s="1730" t="s">
        <v>262</v>
      </c>
    </row>
    <row r="70" spans="1:19" ht="13.5">
      <c r="A70" s="43"/>
      <c r="B70" s="571" t="str">
        <f>VLOOKUP(LEFT(D70,3),Classification!B$3:C$20,2,0)</f>
        <v>ENVIRONMENT</v>
      </c>
      <c r="C70" s="571" t="str">
        <f>IF(OR(MID(D70,1,3)=Classification!B$3,MID(D70,1,3)=Classification!B$4,MID(D70,1,3)=Classification!B$5,MID(D70,1,3)=Classification!B$6),VLOOKUP(MID(D70,4,4),Classification!E$3:F$73,2,0),VLOOKUP(MID(D70,1,4),Classification!E$3:F$73,2,0))</f>
        <v>Resource outflows</v>
      </c>
      <c r="D70" s="1725" t="s">
        <v>1004</v>
      </c>
      <c r="E70" s="1725" t="s">
        <v>1170</v>
      </c>
      <c r="F70" s="1725" t="s">
        <v>235</v>
      </c>
      <c r="G70" s="1725" t="s">
        <v>21</v>
      </c>
      <c r="H70" s="1725" t="s">
        <v>201</v>
      </c>
      <c r="I70" s="1725" t="s">
        <v>1298</v>
      </c>
      <c r="J70" s="1726">
        <v>0.6</v>
      </c>
      <c r="K70" s="1726" t="s">
        <v>262</v>
      </c>
      <c r="L70" s="1726" t="s">
        <v>262</v>
      </c>
      <c r="M70" s="1726">
        <v>0.23</v>
      </c>
      <c r="N70" s="1726">
        <v>0.15</v>
      </c>
      <c r="O70" s="1726">
        <v>0.16</v>
      </c>
      <c r="P70" s="1726">
        <v>-0.73333333333333295</v>
      </c>
      <c r="Q70" s="1726">
        <v>6.6666666666666693E-2</v>
      </c>
      <c r="R70" s="1730" t="s">
        <v>262</v>
      </c>
      <c r="S70" s="1730" t="s">
        <v>262</v>
      </c>
    </row>
    <row r="71" spans="1:19" ht="13.5">
      <c r="A71" s="43"/>
      <c r="B71" s="571" t="str">
        <f>VLOOKUP(LEFT(D71,3),Classification!B$3:C$20,2,0)</f>
        <v>ENVIRONMENT</v>
      </c>
      <c r="C71" s="571" t="str">
        <f>IF(OR(MID(D71,1,3)=Classification!B$3,MID(D71,1,3)=Classification!B$4,MID(D71,1,3)=Classification!B$5,MID(D71,1,3)=Classification!B$6),VLOOKUP(MID(D71,4,4),Classification!E$3:F$73,2,0),VLOOKUP(MID(D71,1,4),Classification!E$3:F$73,2,0))</f>
        <v>Resource outflows</v>
      </c>
      <c r="D71" s="1725" t="s">
        <v>1753</v>
      </c>
      <c r="E71" s="1725" t="s">
        <v>1299</v>
      </c>
      <c r="F71" s="1725" t="s">
        <v>1277</v>
      </c>
      <c r="G71" s="1725" t="s">
        <v>21</v>
      </c>
      <c r="H71" s="1725" t="s">
        <v>201</v>
      </c>
      <c r="I71" s="1725" t="s">
        <v>1754</v>
      </c>
      <c r="J71" s="1733">
        <v>252</v>
      </c>
      <c r="K71" s="1733">
        <v>245</v>
      </c>
      <c r="L71" s="1733">
        <v>163</v>
      </c>
      <c r="M71" s="1733">
        <v>405</v>
      </c>
      <c r="N71" s="1733">
        <v>578</v>
      </c>
      <c r="O71" s="1733">
        <v>454</v>
      </c>
      <c r="P71" s="1726">
        <v>0.80158730158730196</v>
      </c>
      <c r="Q71" s="1726">
        <v>-0.21453287197231799</v>
      </c>
      <c r="R71" s="1730" t="s">
        <v>262</v>
      </c>
      <c r="S71" s="1730" t="s">
        <v>262</v>
      </c>
    </row>
    <row r="72" spans="1:19" ht="27">
      <c r="A72" s="43"/>
      <c r="B72" s="571" t="str">
        <f>VLOOKUP(LEFT(D72,3),Classification!B$3:C$20,2,0)</f>
        <v>ENVIRONMENT</v>
      </c>
      <c r="C72" s="571" t="str">
        <f>IF(OR(MID(D72,1,3)=Classification!B$3,MID(D72,1,3)=Classification!B$4,MID(D72,1,3)=Classification!B$5,MID(D72,1,3)=Classification!B$6),VLOOKUP(MID(D72,4,4),Classification!E$3:F$73,2,0),VLOOKUP(MID(D72,1,4),Classification!E$3:F$73,2,0))</f>
        <v>Sustainability bookings</v>
      </c>
      <c r="D72" s="1725" t="s">
        <v>1755</v>
      </c>
      <c r="E72" s="1725" t="s">
        <v>1756</v>
      </c>
      <c r="F72" s="1725" t="s">
        <v>235</v>
      </c>
      <c r="G72" s="1725" t="s">
        <v>21</v>
      </c>
      <c r="H72" s="1725" t="s">
        <v>201</v>
      </c>
      <c r="I72" s="1725" t="s">
        <v>1757</v>
      </c>
      <c r="J72" s="1726" t="s">
        <v>262</v>
      </c>
      <c r="K72" s="1726" t="s">
        <v>262</v>
      </c>
      <c r="L72" s="1726" t="s">
        <v>262</v>
      </c>
      <c r="M72" s="1726" t="s">
        <v>262</v>
      </c>
      <c r="N72" s="1726" t="s">
        <v>262</v>
      </c>
      <c r="O72" s="1726">
        <v>7.0000000000000007E-2</v>
      </c>
      <c r="P72" s="1726" t="s">
        <v>262</v>
      </c>
      <c r="Q72" s="1726" t="s">
        <v>262</v>
      </c>
      <c r="R72" s="1730" t="s">
        <v>1758</v>
      </c>
      <c r="S72" s="1730" t="s">
        <v>262</v>
      </c>
    </row>
    <row r="73" spans="1:19" ht="27">
      <c r="A73" s="43"/>
      <c r="B73" s="571" t="str">
        <f>VLOOKUP(LEFT(D73,3),Classification!B$3:C$20,2,0)</f>
        <v>ENVIRONMENT</v>
      </c>
      <c r="C73" s="571" t="str">
        <f>IF(OR(MID(D73,1,3)=Classification!B$3,MID(D73,1,3)=Classification!B$4,MID(D73,1,3)=Classification!B$5,MID(D73,1,3)=Classification!B$6),VLOOKUP(MID(D73,4,4),Classification!E$3:F$73,2,0),VLOOKUP(MID(D73,1,4),Classification!E$3:F$73,2,0))</f>
        <v>GHG emissions</v>
      </c>
      <c r="D73" s="1725" t="s">
        <v>20</v>
      </c>
      <c r="E73" s="1725" t="s">
        <v>1300</v>
      </c>
      <c r="F73" s="1725" t="s">
        <v>1248</v>
      </c>
      <c r="G73" s="1725" t="s">
        <v>21</v>
      </c>
      <c r="H73" s="1725" t="s">
        <v>201</v>
      </c>
      <c r="I73" s="1725" t="s">
        <v>1301</v>
      </c>
      <c r="J73" s="1733">
        <v>154078</v>
      </c>
      <c r="K73" s="1733">
        <v>63878.23</v>
      </c>
      <c r="L73" s="1733">
        <v>18916.25</v>
      </c>
      <c r="M73" s="1733">
        <v>13596</v>
      </c>
      <c r="N73" s="1733">
        <v>11159</v>
      </c>
      <c r="O73" s="1733">
        <v>8747</v>
      </c>
      <c r="P73" s="1726">
        <v>-0.94323005231116697</v>
      </c>
      <c r="Q73" s="1726">
        <v>-0.216148400394301</v>
      </c>
      <c r="R73" s="1730" t="s">
        <v>1759</v>
      </c>
      <c r="S73" s="1730" t="s">
        <v>1713</v>
      </c>
    </row>
    <row r="74" spans="1:19" ht="27">
      <c r="A74" s="43"/>
      <c r="B74" s="571" t="str">
        <f>VLOOKUP(LEFT(D74,3),Classification!B$3:C$20,2,0)</f>
        <v>ENVIRONMENT</v>
      </c>
      <c r="C74" s="571" t="str">
        <f>IF(OR(MID(D74,1,3)=Classification!B$3,MID(D74,1,3)=Classification!B$4,MID(D74,1,3)=Classification!B$5,MID(D74,1,3)=Classification!B$6),VLOOKUP(MID(D74,4,4),Classification!E$3:F$73,2,0),VLOOKUP(MID(D74,1,4),Classification!E$3:F$73,2,0))</f>
        <v>GHG emissions</v>
      </c>
      <c r="D74" s="1725" t="s">
        <v>111</v>
      </c>
      <c r="E74" s="1725" t="s">
        <v>1302</v>
      </c>
      <c r="F74" s="1725" t="s">
        <v>1248</v>
      </c>
      <c r="G74" s="1725" t="s">
        <v>21</v>
      </c>
      <c r="H74" s="1725" t="s">
        <v>201</v>
      </c>
      <c r="I74" s="1725" t="s">
        <v>1303</v>
      </c>
      <c r="J74" s="1733">
        <v>337203</v>
      </c>
      <c r="K74" s="1733">
        <v>54568.39</v>
      </c>
      <c r="L74" s="1733">
        <v>139089.93</v>
      </c>
      <c r="M74" s="1733">
        <v>175465</v>
      </c>
      <c r="N74" s="1733">
        <v>163656</v>
      </c>
      <c r="O74" s="1733">
        <v>131874</v>
      </c>
      <c r="P74" s="1726">
        <v>-0.60891807012393095</v>
      </c>
      <c r="Q74" s="1726">
        <v>-0.19420002932981401</v>
      </c>
      <c r="R74" s="1730" t="s">
        <v>262</v>
      </c>
      <c r="S74" s="1730" t="s">
        <v>262</v>
      </c>
    </row>
    <row r="75" spans="1:19" ht="27">
      <c r="A75" s="43"/>
      <c r="B75" s="571" t="str">
        <f>VLOOKUP(LEFT(D75,3),Classification!B$3:C$20,2,0)</f>
        <v>ENVIRONMENT</v>
      </c>
      <c r="C75" s="571" t="str">
        <f>IF(OR(MID(D75,1,3)=Classification!B$3,MID(D75,1,3)=Classification!B$4,MID(D75,1,3)=Classification!B$5,MID(D75,1,3)=Classification!B$6),VLOOKUP(MID(D75,4,4),Classification!E$3:F$73,2,0),VLOOKUP(MID(D75,1,4),Classification!E$3:F$73,2,0))</f>
        <v>GHG emissions</v>
      </c>
      <c r="D75" s="1725" t="s">
        <v>28</v>
      </c>
      <c r="E75" s="1725" t="s">
        <v>1304</v>
      </c>
      <c r="F75" s="1725" t="s">
        <v>1305</v>
      </c>
      <c r="G75" s="1725" t="s">
        <v>21</v>
      </c>
      <c r="H75" s="1725" t="s">
        <v>201</v>
      </c>
      <c r="I75" s="1725" t="s">
        <v>1306</v>
      </c>
      <c r="J75" s="1727">
        <v>1.2607999999999999</v>
      </c>
      <c r="K75" s="1727">
        <v>0.18</v>
      </c>
      <c r="L75" s="1727">
        <v>0.3977</v>
      </c>
      <c r="M75" s="1727">
        <v>0.5</v>
      </c>
      <c r="N75" s="1727">
        <v>0.48480000000000001</v>
      </c>
      <c r="O75" s="1727">
        <v>0.37790000000000001</v>
      </c>
      <c r="P75" s="1726">
        <v>-0.70026967005076102</v>
      </c>
      <c r="Q75" s="1726">
        <v>-0.22050330033003299</v>
      </c>
      <c r="R75" s="1730" t="s">
        <v>1760</v>
      </c>
      <c r="S75" s="1730" t="s">
        <v>1713</v>
      </c>
    </row>
    <row r="76" spans="1:19" ht="40.5">
      <c r="A76" s="43"/>
      <c r="B76" s="571" t="str">
        <f>VLOOKUP(LEFT(D76,3),Classification!B$3:C$20,2,0)</f>
        <v>ENVIRONMENT</v>
      </c>
      <c r="C76" s="571" t="str">
        <f>IF(OR(MID(D76,1,3)=Classification!B$3,MID(D76,1,3)=Classification!B$4,MID(D76,1,3)=Classification!B$5,MID(D76,1,3)=Classification!B$6),VLOOKUP(MID(D76,4,4),Classification!E$3:F$73,2,0),VLOOKUP(MID(D76,1,4),Classification!E$3:F$73,2,0))</f>
        <v>GHG emissions</v>
      </c>
      <c r="D76" s="1725" t="s">
        <v>23</v>
      </c>
      <c r="E76" s="1725" t="s">
        <v>1307</v>
      </c>
      <c r="F76" s="1725" t="s">
        <v>1305</v>
      </c>
      <c r="G76" s="1725" t="s">
        <v>21</v>
      </c>
      <c r="H76" s="1725" t="s">
        <v>201</v>
      </c>
      <c r="I76" s="1725" t="s">
        <v>1308</v>
      </c>
      <c r="J76" s="1727">
        <v>1.0758000000000001</v>
      </c>
      <c r="K76" s="1727">
        <v>0.11</v>
      </c>
      <c r="L76" s="1727">
        <v>0.36449999999999999</v>
      </c>
      <c r="M76" s="1727">
        <v>0.50070000000000003</v>
      </c>
      <c r="N76" s="1727">
        <v>0.55079999999999996</v>
      </c>
      <c r="O76" s="1727">
        <v>0.50090000000000001</v>
      </c>
      <c r="P76" s="1726">
        <v>-0.53439300985313298</v>
      </c>
      <c r="Q76" s="1726">
        <v>-9.0595497458242497E-2</v>
      </c>
      <c r="R76" s="1730" t="s">
        <v>1760</v>
      </c>
      <c r="S76" s="1730" t="s">
        <v>1713</v>
      </c>
    </row>
    <row r="77" spans="1:19" ht="27">
      <c r="A77" s="43"/>
      <c r="B77" s="571" t="str">
        <f>VLOOKUP(LEFT(D77,3),Classification!B$3:C$20,2,0)</f>
        <v>ENVIRONMENT</v>
      </c>
      <c r="C77" s="571" t="str">
        <f>IF(OR(MID(D77,1,3)=Classification!B$3,MID(D77,1,3)=Classification!B$4,MID(D77,1,3)=Classification!B$5,MID(D77,1,3)=Classification!B$6),VLOOKUP(MID(D77,4,4),Classification!E$3:F$73,2,0),VLOOKUP(MID(D77,1,4),Classification!E$3:F$73,2,0))</f>
        <v>GHG emissions</v>
      </c>
      <c r="D77" s="1725" t="s">
        <v>121</v>
      </c>
      <c r="E77" s="1725" t="s">
        <v>1309</v>
      </c>
      <c r="F77" s="1725" t="s">
        <v>1305</v>
      </c>
      <c r="G77" s="1725" t="s">
        <v>21</v>
      </c>
      <c r="H77" s="1725" t="s">
        <v>201</v>
      </c>
      <c r="I77" s="1725" t="s">
        <v>1310</v>
      </c>
      <c r="J77" s="1727">
        <v>4.2309999999999999</v>
      </c>
      <c r="K77" s="1727">
        <v>2.0099999999999998</v>
      </c>
      <c r="L77" s="1727">
        <v>2.1149</v>
      </c>
      <c r="M77" s="1727">
        <v>2.2799999999999998</v>
      </c>
      <c r="N77" s="1727">
        <v>2.1869000000000001</v>
      </c>
      <c r="O77" s="1727">
        <v>1.8891</v>
      </c>
      <c r="P77" s="1726">
        <v>-0.55350980855589704</v>
      </c>
      <c r="Q77" s="1726">
        <v>-0.136174493575381</v>
      </c>
      <c r="R77" s="1730" t="s">
        <v>262</v>
      </c>
      <c r="S77" s="1730" t="s">
        <v>262</v>
      </c>
    </row>
    <row r="78" spans="1:19" ht="27">
      <c r="A78" s="43"/>
      <c r="B78" s="571" t="str">
        <f>VLOOKUP(LEFT(D78,3),Classification!B$3:C$20,2,0)</f>
        <v>ENVIRONMENT</v>
      </c>
      <c r="C78" s="571" t="str">
        <f>IF(OR(MID(D78,1,3)=Classification!B$3,MID(D78,1,3)=Classification!B$4,MID(D78,1,3)=Classification!B$5,MID(D78,1,3)=Classification!B$6),VLOOKUP(MID(D78,4,4),Classification!E$3:F$73,2,0),VLOOKUP(MID(D78,1,4),Classification!E$3:F$73,2,0))</f>
        <v>GHG emissions</v>
      </c>
      <c r="D78" s="1725" t="s">
        <v>115</v>
      </c>
      <c r="E78" s="1725" t="s">
        <v>1311</v>
      </c>
      <c r="F78" s="1725" t="s">
        <v>1248</v>
      </c>
      <c r="G78" s="1725" t="s">
        <v>21</v>
      </c>
      <c r="H78" s="1725" t="s">
        <v>201</v>
      </c>
      <c r="I78" s="1725" t="s">
        <v>1312</v>
      </c>
      <c r="J78" s="1733">
        <v>831663</v>
      </c>
      <c r="K78" s="1733">
        <v>294643.03999999998</v>
      </c>
      <c r="L78" s="1733">
        <v>374097.68</v>
      </c>
      <c r="M78" s="1733">
        <v>444959</v>
      </c>
      <c r="N78" s="1733">
        <v>439053</v>
      </c>
      <c r="O78" s="1733">
        <v>381069</v>
      </c>
      <c r="P78" s="1726">
        <v>-0.54179878147759397</v>
      </c>
      <c r="Q78" s="1726">
        <v>-0.13206606036173299</v>
      </c>
      <c r="R78" s="1730" t="s">
        <v>262</v>
      </c>
      <c r="S78" s="1730" t="s">
        <v>262</v>
      </c>
    </row>
    <row r="79" spans="1:19" ht="27">
      <c r="A79" s="43"/>
      <c r="B79" s="571" t="str">
        <f>VLOOKUP(LEFT(D79,3),Classification!B$3:C$20,2,0)</f>
        <v>ENVIRONMENT</v>
      </c>
      <c r="C79" s="571" t="str">
        <f>IF(OR(MID(D79,1,3)=Classification!B$3,MID(D79,1,3)=Classification!B$4,MID(D79,1,3)=Classification!B$5,MID(D79,1,3)=Classification!B$6),VLOOKUP(MID(D79,4,4),Classification!E$3:F$73,2,0),VLOOKUP(MID(D79,1,4),Classification!E$3:F$73,2,0))</f>
        <v>GHG emissions</v>
      </c>
      <c r="D79" s="1725" t="s">
        <v>145</v>
      </c>
      <c r="E79" s="1725" t="s">
        <v>1313</v>
      </c>
      <c r="F79" s="1725" t="s">
        <v>235</v>
      </c>
      <c r="G79" s="1725" t="s">
        <v>21</v>
      </c>
      <c r="H79" s="1725" t="s">
        <v>201</v>
      </c>
      <c r="I79" s="1725" t="s">
        <v>1314</v>
      </c>
      <c r="J79" s="1726">
        <v>0</v>
      </c>
      <c r="K79" s="1726">
        <v>0</v>
      </c>
      <c r="L79" s="1726">
        <v>0.24</v>
      </c>
      <c r="M79" s="1726">
        <v>0.34</v>
      </c>
      <c r="N79" s="1726">
        <v>0.64600000000000002</v>
      </c>
      <c r="O79" s="1726">
        <v>0.75600000000000001</v>
      </c>
      <c r="P79" s="1726" t="s">
        <v>262</v>
      </c>
      <c r="Q79" s="1726">
        <v>0.17027863777089799</v>
      </c>
      <c r="R79" s="1730" t="s">
        <v>262</v>
      </c>
      <c r="S79" s="1730" t="s">
        <v>262</v>
      </c>
    </row>
    <row r="80" spans="1:19" ht="40.5">
      <c r="A80" s="43"/>
      <c r="B80" s="571" t="str">
        <f>VLOOKUP(LEFT(D80,3),Classification!B$3:C$20,2,0)</f>
        <v>ENVIRONMENT</v>
      </c>
      <c r="C80" s="571" t="str">
        <f>IF(OR(MID(D80,1,3)=Classification!B$3,MID(D80,1,3)=Classification!B$4,MID(D80,1,3)=Classification!B$5,MID(D80,1,3)=Classification!B$6),VLOOKUP(MID(D80,4,4),Classification!E$3:F$73,2,0),VLOOKUP(MID(D80,1,4),Classification!E$3:F$73,2,0))</f>
        <v>GHG emissions</v>
      </c>
      <c r="D80" s="1725" t="s">
        <v>1008</v>
      </c>
      <c r="E80" s="1725" t="s">
        <v>1315</v>
      </c>
      <c r="F80" s="1725" t="s">
        <v>235</v>
      </c>
      <c r="G80" s="1725" t="s">
        <v>21</v>
      </c>
      <c r="H80" s="1725" t="s">
        <v>201</v>
      </c>
      <c r="I80" s="1725" t="s">
        <v>1316</v>
      </c>
      <c r="J80" s="1726" t="s">
        <v>262</v>
      </c>
      <c r="K80" s="1726" t="s">
        <v>262</v>
      </c>
      <c r="L80" s="1726" t="s">
        <v>262</v>
      </c>
      <c r="M80" s="1726" t="s">
        <v>262</v>
      </c>
      <c r="N80" s="1726">
        <v>0.23400000000000001</v>
      </c>
      <c r="O80" s="1726">
        <v>0.28100000000000003</v>
      </c>
      <c r="P80" s="1726" t="s">
        <v>262</v>
      </c>
      <c r="Q80" s="1726">
        <v>0.200854700854701</v>
      </c>
      <c r="R80" s="1730">
        <v>1</v>
      </c>
      <c r="S80" s="1730">
        <v>1</v>
      </c>
    </row>
    <row r="81" spans="1:19" ht="27">
      <c r="A81" s="43"/>
      <c r="B81" s="571" t="str">
        <f>VLOOKUP(LEFT(D81,3),Classification!B$3:C$20,2,0)</f>
        <v>ENVIRONMENT</v>
      </c>
      <c r="C81" s="571" t="str">
        <f>IF(OR(MID(D81,1,3)=Classification!B$3,MID(D81,1,3)=Classification!B$4,MID(D81,1,3)=Classification!B$5,MID(D81,1,3)=Classification!B$6),VLOOKUP(MID(D81,4,4),Classification!E$3:F$73,2,0),VLOOKUP(MID(D81,1,4),Classification!E$3:F$73,2,0))</f>
        <v>GHG emissions</v>
      </c>
      <c r="D81" s="1725" t="s">
        <v>109</v>
      </c>
      <c r="E81" s="1725" t="s">
        <v>1317</v>
      </c>
      <c r="F81" s="1725" t="s">
        <v>1248</v>
      </c>
      <c r="G81" s="1725" t="s">
        <v>21</v>
      </c>
      <c r="H81" s="1725" t="s">
        <v>201</v>
      </c>
      <c r="I81" s="1725" t="s">
        <v>1318</v>
      </c>
      <c r="J81" s="1733">
        <v>459</v>
      </c>
      <c r="K81" s="1733">
        <v>723.95</v>
      </c>
      <c r="L81" s="1733">
        <v>263.37</v>
      </c>
      <c r="M81" s="1733">
        <v>197</v>
      </c>
      <c r="N81" s="1733">
        <v>135</v>
      </c>
      <c r="O81" s="1733">
        <v>107</v>
      </c>
      <c r="P81" s="1726">
        <v>-0.76688453159041403</v>
      </c>
      <c r="Q81" s="1726">
        <v>-0.20740740740740701</v>
      </c>
      <c r="R81" s="1730" t="s">
        <v>262</v>
      </c>
      <c r="S81" s="1730" t="s">
        <v>262</v>
      </c>
    </row>
    <row r="82" spans="1:19" ht="27">
      <c r="A82" s="43"/>
      <c r="B82" s="571" t="str">
        <f>VLOOKUP(LEFT(D82,3),Classification!B$3:C$20,2,0)</f>
        <v>ENVIRONMENT</v>
      </c>
      <c r="C82" s="571" t="str">
        <f>IF(OR(MID(D82,1,3)=Classification!B$3,MID(D82,1,3)=Classification!B$4,MID(D82,1,3)=Classification!B$5,MID(D82,1,3)=Classification!B$6),VLOOKUP(MID(D82,4,4),Classification!E$3:F$73,2,0),VLOOKUP(MID(D82,1,4),Classification!E$3:F$73,2,0))</f>
        <v>GHG emissions</v>
      </c>
      <c r="D82" s="1725" t="s">
        <v>26</v>
      </c>
      <c r="E82" s="1725" t="s">
        <v>1319</v>
      </c>
      <c r="F82" s="1725" t="s">
        <v>1248</v>
      </c>
      <c r="G82" s="1725" t="s">
        <v>21</v>
      </c>
      <c r="H82" s="1725" t="s">
        <v>201</v>
      </c>
      <c r="I82" s="1725" t="s">
        <v>1320</v>
      </c>
      <c r="J82" s="1733">
        <v>305718</v>
      </c>
      <c r="K82" s="1733">
        <v>300623.77</v>
      </c>
      <c r="L82" s="1733">
        <v>365650.36</v>
      </c>
      <c r="M82" s="1733">
        <v>352062</v>
      </c>
      <c r="N82" s="1733">
        <v>301522</v>
      </c>
      <c r="O82" s="1733">
        <v>279527</v>
      </c>
      <c r="P82" s="1726">
        <v>-8.5670454471113905E-2</v>
      </c>
      <c r="Q82" s="1726">
        <v>-7.2946584328838396E-2</v>
      </c>
      <c r="R82" s="1730" t="s">
        <v>1761</v>
      </c>
      <c r="S82" s="1730" t="s">
        <v>1713</v>
      </c>
    </row>
    <row r="83" spans="1:19" ht="27">
      <c r="A83" s="43"/>
      <c r="B83" s="571" t="str">
        <f>VLOOKUP(LEFT(D83,3),Classification!B$3:C$20,2,0)</f>
        <v>ENVIRONMENT</v>
      </c>
      <c r="C83" s="571" t="str">
        <f>IF(OR(MID(D83,1,3)=Classification!B$3,MID(D83,1,3)=Classification!B$4,MID(D83,1,3)=Classification!B$5,MID(D83,1,3)=Classification!B$6),VLOOKUP(MID(D83,4,4),Classification!E$3:F$73,2,0),VLOOKUP(MID(D83,1,4),Classification!E$3:F$73,2,0))</f>
        <v>GHG emissions</v>
      </c>
      <c r="D83" s="1725" t="s">
        <v>108</v>
      </c>
      <c r="E83" s="1725" t="s">
        <v>1321</v>
      </c>
      <c r="F83" s="1725" t="s">
        <v>1248</v>
      </c>
      <c r="G83" s="1725" t="s">
        <v>21</v>
      </c>
      <c r="H83" s="1725" t="s">
        <v>201</v>
      </c>
      <c r="I83" s="1725" t="s">
        <v>1322</v>
      </c>
      <c r="J83" s="1733">
        <v>3870</v>
      </c>
      <c r="K83" s="1733">
        <v>3928.13</v>
      </c>
      <c r="L83" s="1733">
        <v>2850.07</v>
      </c>
      <c r="M83" s="1733">
        <v>2225</v>
      </c>
      <c r="N83" s="1733">
        <v>1959</v>
      </c>
      <c r="O83" s="1733">
        <v>1055</v>
      </c>
      <c r="P83" s="1726">
        <v>-0.72739018087855301</v>
      </c>
      <c r="Q83" s="1726">
        <v>-0.46145992853496698</v>
      </c>
      <c r="R83" s="1730" t="s">
        <v>262</v>
      </c>
      <c r="S83" s="1730" t="s">
        <v>262</v>
      </c>
    </row>
    <row r="84" spans="1:19" ht="27">
      <c r="A84" s="43"/>
      <c r="B84" s="571" t="str">
        <f>VLOOKUP(LEFT(D84,3),Classification!B$3:C$20,2,0)</f>
        <v>ENVIRONMENT</v>
      </c>
      <c r="C84" s="571" t="str">
        <f>IF(OR(MID(D84,1,3)=Classification!B$3,MID(D84,1,3)=Classification!B$4,MID(D84,1,3)=Classification!B$5,MID(D84,1,3)=Classification!B$6),VLOOKUP(MID(D84,4,4),Classification!E$3:F$73,2,0),VLOOKUP(MID(D84,1,4),Classification!E$3:F$73,2,0))</f>
        <v>GHG emissions</v>
      </c>
      <c r="D84" s="1725" t="s">
        <v>112</v>
      </c>
      <c r="E84" s="1725" t="s">
        <v>1323</v>
      </c>
      <c r="F84" s="1725" t="s">
        <v>1248</v>
      </c>
      <c r="G84" s="1725" t="s">
        <v>21</v>
      </c>
      <c r="H84" s="1725" t="s">
        <v>201</v>
      </c>
      <c r="I84" s="1725" t="s">
        <v>1324</v>
      </c>
      <c r="J84" s="1733">
        <v>310721.69</v>
      </c>
      <c r="K84" s="1733">
        <v>161239.74</v>
      </c>
      <c r="L84" s="1733">
        <v>201849.21</v>
      </c>
      <c r="M84" s="1733">
        <v>240812</v>
      </c>
      <c r="N84" s="1733">
        <v>250638</v>
      </c>
      <c r="O84" s="1733">
        <v>228480</v>
      </c>
      <c r="P84" s="1726">
        <v>-0.26467959156633097</v>
      </c>
      <c r="Q84" s="1726">
        <v>-8.8406386900629602E-2</v>
      </c>
      <c r="R84" s="1730" t="s">
        <v>262</v>
      </c>
      <c r="S84" s="1730" t="s">
        <v>262</v>
      </c>
    </row>
    <row r="85" spans="1:19" ht="27">
      <c r="A85" s="43"/>
      <c r="B85" s="571" t="str">
        <f>VLOOKUP(LEFT(D85,3),Classification!B$3:C$20,2,0)</f>
        <v>ENVIRONMENT</v>
      </c>
      <c r="C85" s="571" t="str">
        <f>IF(OR(MID(D85,1,3)=Classification!B$3,MID(D85,1,3)=Classification!B$4,MID(D85,1,3)=Classification!B$5,MID(D85,1,3)=Classification!B$6),VLOOKUP(MID(D85,4,4),Classification!E$3:F$73,2,0),VLOOKUP(MID(D85,1,4),Classification!E$3:F$73,2,0))</f>
        <v>GHG emissions</v>
      </c>
      <c r="D85" s="1725" t="s">
        <v>1325</v>
      </c>
      <c r="E85" s="1725" t="s">
        <v>1326</v>
      </c>
      <c r="F85" s="1725" t="s">
        <v>1248</v>
      </c>
      <c r="G85" s="1725" t="s">
        <v>21</v>
      </c>
      <c r="H85" s="1725" t="s">
        <v>201</v>
      </c>
      <c r="I85" s="1725" t="s">
        <v>1327</v>
      </c>
      <c r="J85" s="1733">
        <v>23007</v>
      </c>
      <c r="K85" s="1733">
        <v>121414</v>
      </c>
      <c r="L85" s="1733">
        <v>76682</v>
      </c>
      <c r="M85" s="1733">
        <v>66062</v>
      </c>
      <c r="N85" s="1733">
        <v>64692</v>
      </c>
      <c r="O85" s="1733">
        <v>53669</v>
      </c>
      <c r="P85" s="1726">
        <v>1.3327248228799899</v>
      </c>
      <c r="Q85" s="1726">
        <v>-0.17039201137698601</v>
      </c>
      <c r="R85" s="1730" t="s">
        <v>262</v>
      </c>
      <c r="S85" s="1730" t="s">
        <v>262</v>
      </c>
    </row>
    <row r="86" spans="1:19" ht="27">
      <c r="A86" s="43"/>
      <c r="B86" s="571" t="str">
        <f>VLOOKUP(LEFT(D86,3),Classification!B$3:C$20,2,0)</f>
        <v>ENVIRONMENT</v>
      </c>
      <c r="C86" s="571" t="str">
        <f>IF(OR(MID(D86,1,3)=Classification!B$3,MID(D86,1,3)=Classification!B$4,MID(D86,1,3)=Classification!B$5,MID(D86,1,3)=Classification!B$6),VLOOKUP(MID(D86,4,4),Classification!E$3:F$73,2,0),VLOOKUP(MID(D86,1,4),Classification!E$3:F$73,2,0))</f>
        <v>GHG emissions</v>
      </c>
      <c r="D86" s="1725" t="s">
        <v>119</v>
      </c>
      <c r="E86" s="1725" t="s">
        <v>1328</v>
      </c>
      <c r="F86" s="1725" t="s">
        <v>1305</v>
      </c>
      <c r="G86" s="1725" t="s">
        <v>21</v>
      </c>
      <c r="H86" s="1725" t="s">
        <v>201</v>
      </c>
      <c r="I86" s="1725" t="s">
        <v>1329</v>
      </c>
      <c r="J86" s="1727">
        <v>3.1097000000000001</v>
      </c>
      <c r="K86" s="1727">
        <v>1</v>
      </c>
      <c r="L86" s="1727">
        <v>1.07</v>
      </c>
      <c r="M86" s="1727">
        <v>1.28</v>
      </c>
      <c r="N86" s="1727">
        <v>1.3005</v>
      </c>
      <c r="O86" s="1727">
        <v>1.0920000000000001</v>
      </c>
      <c r="P86" s="1726">
        <v>-0.648840724185613</v>
      </c>
      <c r="Q86" s="1726">
        <v>-0.16032295271049599</v>
      </c>
      <c r="R86" s="1730" t="s">
        <v>262</v>
      </c>
      <c r="S86" s="1730" t="s">
        <v>262</v>
      </c>
    </row>
    <row r="87" spans="1:19" ht="40.5">
      <c r="A87" s="43"/>
      <c r="B87" s="571" t="str">
        <f>VLOOKUP(LEFT(D87,3),Classification!B$3:C$20,2,0)</f>
        <v>ENVIRONMENT</v>
      </c>
      <c r="C87" s="571" t="str">
        <f>IF(OR(MID(D87,1,3)=Classification!B$3,MID(D87,1,3)=Classification!B$4,MID(D87,1,3)=Classification!B$5,MID(D87,1,3)=Classification!B$6),VLOOKUP(MID(D87,4,4),Classification!E$3:F$73,2,0),VLOOKUP(MID(D87,1,4),Classification!E$3:F$73,2,0))</f>
        <v>GHG emissions</v>
      </c>
      <c r="D87" s="1725" t="s">
        <v>1010</v>
      </c>
      <c r="E87" s="1725" t="s">
        <v>1330</v>
      </c>
      <c r="F87" s="1725" t="s">
        <v>235</v>
      </c>
      <c r="G87" s="1725" t="s">
        <v>21</v>
      </c>
      <c r="H87" s="1725" t="s">
        <v>201</v>
      </c>
      <c r="I87" s="1725" t="s">
        <v>1331</v>
      </c>
      <c r="J87" s="1726" t="s">
        <v>262</v>
      </c>
      <c r="K87" s="1726" t="s">
        <v>262</v>
      </c>
      <c r="L87" s="1726" t="s">
        <v>262</v>
      </c>
      <c r="M87" s="1726" t="s">
        <v>262</v>
      </c>
      <c r="N87" s="1726">
        <v>0.214</v>
      </c>
      <c r="O87" s="1726">
        <v>0.23300000000000001</v>
      </c>
      <c r="P87" s="1726" t="s">
        <v>262</v>
      </c>
      <c r="Q87" s="1726">
        <v>8.8785046728972097E-2</v>
      </c>
      <c r="R87" s="1730" t="s">
        <v>262</v>
      </c>
      <c r="S87" s="1730" t="s">
        <v>262</v>
      </c>
    </row>
    <row r="88" spans="1:19" ht="54">
      <c r="A88" s="43"/>
      <c r="B88" s="571" t="str">
        <f>VLOOKUP(LEFT(D88,3),Classification!B$3:C$20,2,0)</f>
        <v>ENVIRONMENT</v>
      </c>
      <c r="C88" s="571" t="str">
        <f>IF(OR(MID(D88,1,3)=Classification!B$3,MID(D88,1,3)=Classification!B$4,MID(D88,1,3)=Classification!B$5,MID(D88,1,3)=Classification!B$6),VLOOKUP(MID(D88,4,4),Classification!E$3:F$73,2,0),VLOOKUP(MID(D88,1,4),Classification!E$3:F$73,2,0))</f>
        <v>GHG emissions</v>
      </c>
      <c r="D88" s="1725" t="s">
        <v>31</v>
      </c>
      <c r="E88" s="1725" t="s">
        <v>1332</v>
      </c>
      <c r="F88" s="1725" t="s">
        <v>235</v>
      </c>
      <c r="G88" s="1725" t="s">
        <v>21</v>
      </c>
      <c r="H88" s="1725" t="s">
        <v>201</v>
      </c>
      <c r="I88" s="1725" t="s">
        <v>1333</v>
      </c>
      <c r="J88" s="1726">
        <v>0</v>
      </c>
      <c r="K88" s="1726">
        <v>0</v>
      </c>
      <c r="L88" s="1726">
        <v>0</v>
      </c>
      <c r="M88" s="1726">
        <v>0</v>
      </c>
      <c r="N88" s="1726">
        <v>0.248</v>
      </c>
      <c r="O88" s="1726">
        <v>0.28799999999999998</v>
      </c>
      <c r="P88" s="1726" t="s">
        <v>262</v>
      </c>
      <c r="Q88" s="1726">
        <v>0.16129032258064499</v>
      </c>
      <c r="R88" s="1730" t="s">
        <v>262</v>
      </c>
      <c r="S88" s="1730" t="s">
        <v>262</v>
      </c>
    </row>
    <row r="89" spans="1:19" ht="40.5">
      <c r="A89" s="43"/>
      <c r="B89" s="571" t="str">
        <f>VLOOKUP(LEFT(D89,3),Classification!B$3:C$20,2,0)</f>
        <v>ENVIRONMENT</v>
      </c>
      <c r="C89" s="571" t="str">
        <f>IF(OR(MID(D89,1,3)=Classification!B$3,MID(D89,1,3)=Classification!B$4,MID(D89,1,3)=Classification!B$5,MID(D89,1,3)=Classification!B$6),VLOOKUP(MID(D89,4,4),Classification!E$3:F$73,2,0),VLOOKUP(MID(D89,1,4),Classification!E$3:F$73,2,0))</f>
        <v>GHG emissions</v>
      </c>
      <c r="D89" s="1725" t="s">
        <v>1011</v>
      </c>
      <c r="E89" s="1725" t="s">
        <v>1334</v>
      </c>
      <c r="F89" s="1725" t="s">
        <v>235</v>
      </c>
      <c r="G89" s="1725" t="s">
        <v>21</v>
      </c>
      <c r="H89" s="1725" t="s">
        <v>201</v>
      </c>
      <c r="I89" s="1725" t="s">
        <v>1335</v>
      </c>
      <c r="J89" s="1726">
        <v>0</v>
      </c>
      <c r="K89" s="1726">
        <v>0</v>
      </c>
      <c r="L89" s="1726">
        <v>0</v>
      </c>
      <c r="M89" s="1726" t="s">
        <v>262</v>
      </c>
      <c r="N89" s="1726">
        <v>0.439</v>
      </c>
      <c r="O89" s="1726">
        <v>0.40200000000000002</v>
      </c>
      <c r="P89" s="1726" t="s">
        <v>262</v>
      </c>
      <c r="Q89" s="1726">
        <v>-8.4282460136674203E-2</v>
      </c>
      <c r="R89" s="1730" t="s">
        <v>262</v>
      </c>
      <c r="S89" s="1730" t="s">
        <v>262</v>
      </c>
    </row>
    <row r="90" spans="1:19" ht="27">
      <c r="A90" s="43"/>
      <c r="B90" s="571" t="str">
        <f>VLOOKUP(LEFT(D90,3),Classification!B$3:C$20,2,0)</f>
        <v>ENVIRONMENT</v>
      </c>
      <c r="C90" s="571" t="str">
        <f>IF(OR(MID(D90,1,3)=Classification!B$3,MID(D90,1,3)=Classification!B$4,MID(D90,1,3)=Classification!B$5,MID(D90,1,3)=Classification!B$6),VLOOKUP(MID(D90,4,4),Classification!E$3:F$73,2,0),VLOOKUP(MID(D90,1,4),Classification!E$3:F$73,2,0))</f>
        <v>GHG emissions</v>
      </c>
      <c r="D90" s="1725" t="s">
        <v>1762</v>
      </c>
      <c r="E90" s="1725" t="s">
        <v>1763</v>
      </c>
      <c r="F90" s="1725" t="s">
        <v>235</v>
      </c>
      <c r="G90" s="1725" t="s">
        <v>21</v>
      </c>
      <c r="H90" s="1725" t="s">
        <v>201</v>
      </c>
      <c r="I90" s="1725" t="s">
        <v>1764</v>
      </c>
      <c r="J90" s="1726" t="s">
        <v>262</v>
      </c>
      <c r="K90" s="1726" t="s">
        <v>262</v>
      </c>
      <c r="L90" s="1726" t="s">
        <v>262</v>
      </c>
      <c r="M90" s="1726" t="s">
        <v>262</v>
      </c>
      <c r="N90" s="1726" t="s">
        <v>262</v>
      </c>
      <c r="O90" s="1726">
        <v>1</v>
      </c>
      <c r="P90" s="1726" t="s">
        <v>262</v>
      </c>
      <c r="Q90" s="1726" t="s">
        <v>262</v>
      </c>
      <c r="R90" s="1730">
        <v>1</v>
      </c>
      <c r="S90" s="1730" t="s">
        <v>262</v>
      </c>
    </row>
    <row r="91" spans="1:19" ht="27">
      <c r="A91" s="43"/>
      <c r="B91" s="571" t="str">
        <f>VLOOKUP(LEFT(D91,3),Classification!B$3:C$20,2,0)</f>
        <v>ENVIRONMENT</v>
      </c>
      <c r="C91" s="571" t="str">
        <f>IF(OR(MID(D91,1,3)=Classification!B$3,MID(D91,1,3)=Classification!B$4,MID(D91,1,3)=Classification!B$5,MID(D91,1,3)=Classification!B$6),VLOOKUP(MID(D91,4,4),Classification!E$3:F$73,2,0),VLOOKUP(MID(D91,1,4),Classification!E$3:F$73,2,0))</f>
        <v>GHG emissions</v>
      </c>
      <c r="D91" s="1725" t="s">
        <v>1765</v>
      </c>
      <c r="E91" s="1725" t="s">
        <v>1766</v>
      </c>
      <c r="F91" s="1725" t="s">
        <v>235</v>
      </c>
      <c r="G91" s="1725" t="s">
        <v>21</v>
      </c>
      <c r="H91" s="1725" t="s">
        <v>201</v>
      </c>
      <c r="I91" s="1725" t="s">
        <v>1767</v>
      </c>
      <c r="J91" s="1726" t="s">
        <v>262</v>
      </c>
      <c r="K91" s="1726" t="s">
        <v>262</v>
      </c>
      <c r="L91" s="1726" t="s">
        <v>262</v>
      </c>
      <c r="M91" s="1726" t="s">
        <v>262</v>
      </c>
      <c r="N91" s="1726" t="s">
        <v>262</v>
      </c>
      <c r="O91" s="1726">
        <v>0.57806569642028205</v>
      </c>
      <c r="P91" s="1726" t="s">
        <v>262</v>
      </c>
      <c r="Q91" s="1726" t="s">
        <v>262</v>
      </c>
      <c r="R91" s="1730">
        <v>1</v>
      </c>
      <c r="S91" s="1730" t="s">
        <v>262</v>
      </c>
    </row>
    <row r="92" spans="1:19" ht="27">
      <c r="A92" s="43"/>
      <c r="B92" s="571" t="str">
        <f>VLOOKUP(LEFT(D92,3),Classification!B$3:C$20,2,0)</f>
        <v>ENVIRONMENT</v>
      </c>
      <c r="C92" s="571" t="str">
        <f>IF(OR(MID(D92,1,3)=Classification!B$3,MID(D92,1,3)=Classification!B$4,MID(D92,1,3)=Classification!B$5,MID(D92,1,3)=Classification!B$6),VLOOKUP(MID(D92,4,4),Classification!E$3:F$73,2,0),VLOOKUP(MID(D92,1,4),Classification!E$3:F$73,2,0))</f>
        <v>Energy</v>
      </c>
      <c r="D92" s="1725" t="s">
        <v>125</v>
      </c>
      <c r="E92" s="1725" t="s">
        <v>1336</v>
      </c>
      <c r="F92" s="1725" t="s">
        <v>1251</v>
      </c>
      <c r="G92" s="1725" t="s">
        <v>21</v>
      </c>
      <c r="H92" s="1725" t="s">
        <v>201</v>
      </c>
      <c r="I92" s="1725" t="s">
        <v>1337</v>
      </c>
      <c r="J92" s="1733">
        <v>327347</v>
      </c>
      <c r="K92" s="1733">
        <v>193568.75</v>
      </c>
      <c r="L92" s="1733">
        <v>203870.66</v>
      </c>
      <c r="M92" s="1733">
        <v>195438</v>
      </c>
      <c r="N92" s="1733">
        <v>190316</v>
      </c>
      <c r="O92" s="1733">
        <v>185223</v>
      </c>
      <c r="P92" s="1726">
        <v>-0.43416924547956798</v>
      </c>
      <c r="Q92" s="1726">
        <v>-2.6760755795624099E-2</v>
      </c>
      <c r="R92" s="1730" t="s">
        <v>262</v>
      </c>
      <c r="S92" s="1730" t="s">
        <v>262</v>
      </c>
    </row>
    <row r="93" spans="1:19" ht="27">
      <c r="A93" s="43"/>
      <c r="B93" s="571" t="str">
        <f>VLOOKUP(LEFT(D93,3),Classification!B$3:C$20,2,0)</f>
        <v>ENVIRONMENT</v>
      </c>
      <c r="C93" s="571" t="str">
        <f>IF(OR(MID(D93,1,3)=Classification!B$3,MID(D93,1,3)=Classification!B$4,MID(D93,1,3)=Classification!B$5,MID(D93,1,3)=Classification!B$6),VLOOKUP(MID(D93,4,4),Classification!E$3:F$73,2,0),VLOOKUP(MID(D93,1,4),Classification!E$3:F$73,2,0))</f>
        <v>Energy</v>
      </c>
      <c r="D93" s="1725" t="s">
        <v>127</v>
      </c>
      <c r="E93" s="1725" t="s">
        <v>1338</v>
      </c>
      <c r="F93" s="1725" t="s">
        <v>235</v>
      </c>
      <c r="G93" s="1725" t="s">
        <v>21</v>
      </c>
      <c r="H93" s="1725" t="s">
        <v>201</v>
      </c>
      <c r="I93" s="1725" t="s">
        <v>1339</v>
      </c>
      <c r="J93" s="1726">
        <v>0.28129999999999999</v>
      </c>
      <c r="K93" s="1726">
        <v>0.49540000000000001</v>
      </c>
      <c r="L93" s="1726">
        <v>0.88170000000000004</v>
      </c>
      <c r="M93" s="1726">
        <v>0.95799999999999996</v>
      </c>
      <c r="N93" s="1726">
        <v>0.98</v>
      </c>
      <c r="O93" s="1726">
        <v>1</v>
      </c>
      <c r="P93" s="1726">
        <v>2.5549235691432601</v>
      </c>
      <c r="Q93" s="1726">
        <v>2.04081632653061E-2</v>
      </c>
      <c r="R93" s="1730" t="s">
        <v>262</v>
      </c>
      <c r="S93" s="1730" t="s">
        <v>262</v>
      </c>
    </row>
    <row r="94" spans="1:19" ht="27">
      <c r="A94" s="43"/>
      <c r="B94" s="571" t="str">
        <f>VLOOKUP(LEFT(D94,3),Classification!B$3:C$20,2,0)</f>
        <v>ENVIRONMENT</v>
      </c>
      <c r="C94" s="571" t="str">
        <f>IF(OR(MID(D94,1,3)=Classification!B$3,MID(D94,1,3)=Classification!B$4,MID(D94,1,3)=Classification!B$5,MID(D94,1,3)=Classification!B$6),VLOOKUP(MID(D94,4,4),Classification!E$3:F$73,2,0),VLOOKUP(MID(D94,1,4),Classification!E$3:F$73,2,0))</f>
        <v>Energy</v>
      </c>
      <c r="D94" s="1725" t="s">
        <v>129</v>
      </c>
      <c r="E94" s="1725" t="s">
        <v>1340</v>
      </c>
      <c r="F94" s="1725" t="s">
        <v>1341</v>
      </c>
      <c r="G94" s="1725" t="s">
        <v>21</v>
      </c>
      <c r="H94" s="1725" t="s">
        <v>201</v>
      </c>
      <c r="I94" s="1725" t="s">
        <v>1342</v>
      </c>
      <c r="J94" s="1727">
        <v>0.138932</v>
      </c>
      <c r="K94" s="1727">
        <v>8.2900000000000001E-2</v>
      </c>
      <c r="L94" s="1727">
        <v>9.3100000000000002E-2</v>
      </c>
      <c r="M94" s="1727">
        <v>9.0999999999999998E-2</v>
      </c>
      <c r="N94" s="1727">
        <v>9.3554999999999999E-2</v>
      </c>
      <c r="O94" s="1727">
        <v>9.3276999999999999E-2</v>
      </c>
      <c r="P94" s="1726">
        <v>-0.32861399821495402</v>
      </c>
      <c r="Q94" s="1726">
        <v>-2.9715140826251899E-3</v>
      </c>
      <c r="R94" s="1730" t="s">
        <v>262</v>
      </c>
      <c r="S94" s="1730" t="s">
        <v>262</v>
      </c>
    </row>
    <row r="95" spans="1:19" ht="27">
      <c r="A95" s="43"/>
      <c r="B95" s="571" t="str">
        <f>VLOOKUP(LEFT(D95,3),Classification!B$3:C$20,2,0)</f>
        <v>ENVIRONMENT</v>
      </c>
      <c r="C95" s="571" t="str">
        <f>IF(OR(MID(D95,1,3)=Classification!B$3,MID(D95,1,3)=Classification!B$4,MID(D95,1,3)=Classification!B$5,MID(D95,1,3)=Classification!B$6),VLOOKUP(MID(D95,4,4),Classification!E$3:F$73,2,0),VLOOKUP(MID(D95,1,4),Classification!E$3:F$73,2,0))</f>
        <v>Energy</v>
      </c>
      <c r="D95" s="1725" t="s">
        <v>132</v>
      </c>
      <c r="E95" s="1725" t="s">
        <v>1343</v>
      </c>
      <c r="F95" s="1725" t="s">
        <v>1251</v>
      </c>
      <c r="G95" s="1725" t="s">
        <v>21</v>
      </c>
      <c r="H95" s="1725" t="s">
        <v>201</v>
      </c>
      <c r="I95" s="1725" t="s">
        <v>1344</v>
      </c>
      <c r="J95" s="1733">
        <v>9769</v>
      </c>
      <c r="K95" s="1733">
        <v>7258</v>
      </c>
      <c r="L95" s="1733">
        <v>5818</v>
      </c>
      <c r="M95" s="1733">
        <v>5584</v>
      </c>
      <c r="N95" s="1733">
        <v>5168</v>
      </c>
      <c r="O95" s="1733">
        <v>3704</v>
      </c>
      <c r="P95" s="1726">
        <v>-0.62084143719930396</v>
      </c>
      <c r="Q95" s="1726">
        <v>-0.28328173374613003</v>
      </c>
      <c r="R95" s="1730" t="s">
        <v>262</v>
      </c>
      <c r="S95" s="1730" t="s">
        <v>262</v>
      </c>
    </row>
    <row r="96" spans="1:19" ht="27">
      <c r="A96" s="43"/>
      <c r="B96" s="571" t="str">
        <f>VLOOKUP(LEFT(D96,3),Classification!B$3:C$20,2,0)</f>
        <v>ENVIRONMENT</v>
      </c>
      <c r="C96" s="571" t="str">
        <f>IF(OR(MID(D96,1,3)=Classification!B$3,MID(D96,1,3)=Classification!B$4,MID(D96,1,3)=Classification!B$5,MID(D96,1,3)=Classification!B$6),VLOOKUP(MID(D96,4,4),Classification!E$3:F$73,2,0),VLOOKUP(MID(D96,1,4),Classification!E$3:F$73,2,0))</f>
        <v>Energy</v>
      </c>
      <c r="D96" s="1725" t="s">
        <v>134</v>
      </c>
      <c r="E96" s="1725" t="s">
        <v>1345</v>
      </c>
      <c r="F96" s="1725" t="s">
        <v>235</v>
      </c>
      <c r="G96" s="1725" t="s">
        <v>21</v>
      </c>
      <c r="H96" s="1725" t="s">
        <v>201</v>
      </c>
      <c r="I96" s="1725" t="s">
        <v>1346</v>
      </c>
      <c r="J96" s="1726">
        <v>0.36799999999999999</v>
      </c>
      <c r="K96" s="1726">
        <v>0.54</v>
      </c>
      <c r="L96" s="1726">
        <v>1</v>
      </c>
      <c r="M96" s="1726">
        <v>1</v>
      </c>
      <c r="N96" s="1726">
        <v>1</v>
      </c>
      <c r="O96" s="1726">
        <v>1</v>
      </c>
      <c r="P96" s="1726">
        <v>1.7173913043478299</v>
      </c>
      <c r="Q96" s="1726">
        <v>0</v>
      </c>
      <c r="R96" s="1730" t="s">
        <v>262</v>
      </c>
      <c r="S96" s="1730" t="s">
        <v>262</v>
      </c>
    </row>
    <row r="97" spans="1:19" ht="27">
      <c r="A97" s="43"/>
      <c r="B97" s="571" t="str">
        <f>VLOOKUP(LEFT(D97,3),Classification!B$3:C$20,2,0)</f>
        <v>ENVIRONMENT</v>
      </c>
      <c r="C97" s="571" t="str">
        <f>IF(OR(MID(D97,1,3)=Classification!B$3,MID(D97,1,3)=Classification!B$4,MID(D97,1,3)=Classification!B$5,MID(D97,1,3)=Classification!B$6),VLOOKUP(MID(D97,4,4),Classification!E$3:F$73,2,0),VLOOKUP(MID(D97,1,4),Classification!E$3:F$73,2,0))</f>
        <v>Energy</v>
      </c>
      <c r="D97" s="1725" t="s">
        <v>139</v>
      </c>
      <c r="E97" s="1725" t="s">
        <v>1347</v>
      </c>
      <c r="F97" s="1725" t="s">
        <v>1251</v>
      </c>
      <c r="G97" s="1725" t="s">
        <v>21</v>
      </c>
      <c r="H97" s="1725" t="s">
        <v>201</v>
      </c>
      <c r="I97" s="1725" t="s">
        <v>1348</v>
      </c>
      <c r="J97" s="1733">
        <v>83736</v>
      </c>
      <c r="K97" s="1733">
        <v>68089.33</v>
      </c>
      <c r="L97" s="1733">
        <v>55592.959999999999</v>
      </c>
      <c r="M97" s="1733">
        <v>41525</v>
      </c>
      <c r="N97" s="1733">
        <v>41734</v>
      </c>
      <c r="O97" s="1733">
        <v>28938</v>
      </c>
      <c r="P97" s="1726">
        <v>-0.65441387216967595</v>
      </c>
      <c r="Q97" s="1726">
        <v>-0.30660852063066102</v>
      </c>
      <c r="R97" s="1730" t="s">
        <v>262</v>
      </c>
      <c r="S97" s="1730" t="s">
        <v>262</v>
      </c>
    </row>
    <row r="98" spans="1:19" ht="40.5">
      <c r="A98" s="43"/>
      <c r="B98" s="571" t="str">
        <f>VLOOKUP(LEFT(D98,3),Classification!B$3:C$20,2,0)</f>
        <v>ENVIRONMENT</v>
      </c>
      <c r="C98" s="571" t="str">
        <f>IF(OR(MID(D98,1,3)=Classification!B$3,MID(D98,1,3)=Classification!B$4,MID(D98,1,3)=Classification!B$5,MID(D98,1,3)=Classification!B$6),VLOOKUP(MID(D98,4,4),Classification!E$3:F$73,2,0),VLOOKUP(MID(D98,1,4),Classification!E$3:F$73,2,0))</f>
        <v>Energy</v>
      </c>
      <c r="D98" s="1725" t="s">
        <v>140</v>
      </c>
      <c r="E98" s="1725" t="s">
        <v>141</v>
      </c>
      <c r="F98" s="1725" t="s">
        <v>235</v>
      </c>
      <c r="G98" s="1725" t="s">
        <v>21</v>
      </c>
      <c r="H98" s="1725" t="s">
        <v>201</v>
      </c>
      <c r="I98" s="1725" t="s">
        <v>1349</v>
      </c>
      <c r="J98" s="1726">
        <v>0.68600000000000005</v>
      </c>
      <c r="K98" s="1726">
        <v>0.70452804000000002</v>
      </c>
      <c r="L98" s="1726">
        <v>0.80726238699999997</v>
      </c>
      <c r="M98" s="1726">
        <v>0.86599999999999999</v>
      </c>
      <c r="N98" s="1726">
        <v>0.88</v>
      </c>
      <c r="O98" s="1726">
        <v>0.91700000000000004</v>
      </c>
      <c r="P98" s="1726">
        <v>0.33673469387755101</v>
      </c>
      <c r="Q98" s="1726">
        <v>4.2045454545454497E-2</v>
      </c>
      <c r="R98" s="1730" t="s">
        <v>262</v>
      </c>
      <c r="S98" s="1730" t="s">
        <v>262</v>
      </c>
    </row>
    <row r="99" spans="1:19" ht="27">
      <c r="A99" s="43"/>
      <c r="B99" s="571" t="str">
        <f>VLOOKUP(LEFT(D99,3),Classification!B$3:C$20,2,0)</f>
        <v>ENVIRONMENT</v>
      </c>
      <c r="C99" s="571" t="str">
        <f>IF(OR(MID(D99,1,3)=Classification!B$3,MID(D99,1,3)=Classification!B$4,MID(D99,1,3)=Classification!B$5,MID(D99,1,3)=Classification!B$6),VLOOKUP(MID(D99,4,4),Classification!E$3:F$73,2,0),VLOOKUP(MID(D99,1,4),Classification!E$3:F$73,2,0))</f>
        <v>Energy</v>
      </c>
      <c r="D99" s="1725" t="s">
        <v>30</v>
      </c>
      <c r="E99" s="1725" t="s">
        <v>1016</v>
      </c>
      <c r="F99" s="1725" t="s">
        <v>235</v>
      </c>
      <c r="G99" s="1725" t="s">
        <v>21</v>
      </c>
      <c r="H99" s="1725" t="s">
        <v>201</v>
      </c>
      <c r="I99" s="1725" t="s">
        <v>1350</v>
      </c>
      <c r="J99" s="1726">
        <v>0.28299999999999997</v>
      </c>
      <c r="K99" s="1726">
        <v>0.49896003100000003</v>
      </c>
      <c r="L99" s="1726">
        <v>0.88308376799999999</v>
      </c>
      <c r="M99" s="1726">
        <v>0.95899999999999996</v>
      </c>
      <c r="N99" s="1726">
        <v>0.98</v>
      </c>
      <c r="O99" s="1726">
        <v>1</v>
      </c>
      <c r="P99" s="1726">
        <v>2.5335689045936398</v>
      </c>
      <c r="Q99" s="1726">
        <v>2.04081632653061E-2</v>
      </c>
      <c r="R99" s="1730">
        <v>1</v>
      </c>
      <c r="S99" s="1730">
        <v>1</v>
      </c>
    </row>
    <row r="100" spans="1:19" ht="27">
      <c r="A100" s="43"/>
      <c r="B100" s="571" t="str">
        <f>VLOOKUP(LEFT(D100,3),Classification!B$3:C$20,2,0)</f>
        <v>ENVIRONMENT</v>
      </c>
      <c r="C100" s="571" t="str">
        <f>IF(OR(MID(D100,1,3)=Classification!B$3,MID(D100,1,3)=Classification!B$4,MID(D100,1,3)=Classification!B$5,MID(D100,1,3)=Classification!B$6),VLOOKUP(MID(D100,4,4),Classification!E$3:F$73,2,0),VLOOKUP(MID(D100,1,4),Classification!E$3:F$73,2,0))</f>
        <v>Energy</v>
      </c>
      <c r="D100" s="1725" t="s">
        <v>143</v>
      </c>
      <c r="E100" s="1725" t="s">
        <v>1351</v>
      </c>
      <c r="F100" s="1725" t="s">
        <v>314</v>
      </c>
      <c r="G100" s="1725" t="s">
        <v>21</v>
      </c>
      <c r="H100" s="1725" t="s">
        <v>201</v>
      </c>
      <c r="I100" s="1725" t="s">
        <v>1352</v>
      </c>
      <c r="J100" s="1733">
        <v>1.7526999999999999</v>
      </c>
      <c r="K100" s="1733">
        <v>1.6197999999999999</v>
      </c>
      <c r="L100" s="1733">
        <v>1.6056999999999999</v>
      </c>
      <c r="M100" s="1733">
        <v>1.5852999999999999</v>
      </c>
      <c r="N100" s="1733">
        <v>1.5515000000000001</v>
      </c>
      <c r="O100" s="1733">
        <v>1.5</v>
      </c>
      <c r="P100" s="1726">
        <v>-0.14417755462999901</v>
      </c>
      <c r="Q100" s="1726">
        <v>-3.3193683532065803E-2</v>
      </c>
      <c r="R100" s="1730" t="s">
        <v>262</v>
      </c>
      <c r="S100" s="1730" t="s">
        <v>262</v>
      </c>
    </row>
    <row r="101" spans="1:19" ht="40.5">
      <c r="A101" s="43"/>
      <c r="B101" s="571" t="str">
        <f>VLOOKUP(LEFT(D101,3),Classification!B$3:C$20,2,0)</f>
        <v>ENVIRONMENT</v>
      </c>
      <c r="C101" s="571" t="str">
        <f>IF(OR(MID(D101,1,3)=Classification!B$3,MID(D101,1,3)=Classification!B$4,MID(D101,1,3)=Classification!B$5,MID(D101,1,3)=Classification!B$6),VLOOKUP(MID(D101,4,4),Classification!E$3:F$73,2,0),VLOOKUP(MID(D101,1,4),Classification!E$3:F$73,2,0))</f>
        <v>Environment</v>
      </c>
      <c r="D101" s="1725" t="s">
        <v>97</v>
      </c>
      <c r="E101" s="1725" t="s">
        <v>98</v>
      </c>
      <c r="F101" s="1725" t="s">
        <v>235</v>
      </c>
      <c r="G101" s="1725" t="s">
        <v>21</v>
      </c>
      <c r="H101" s="1725" t="s">
        <v>201</v>
      </c>
      <c r="I101" s="1725" t="s">
        <v>1353</v>
      </c>
      <c r="J101" s="1726">
        <v>0.8</v>
      </c>
      <c r="K101" s="1726">
        <v>0.93</v>
      </c>
      <c r="L101" s="1726">
        <v>0.94</v>
      </c>
      <c r="M101" s="1726">
        <v>0.98240000000000005</v>
      </c>
      <c r="N101" s="1726">
        <v>0.98</v>
      </c>
      <c r="O101" s="1726">
        <v>0.9829</v>
      </c>
      <c r="P101" s="1726">
        <v>0.22862499999999999</v>
      </c>
      <c r="Q101" s="1726">
        <v>2.95918367346948E-3</v>
      </c>
      <c r="R101" s="1730" t="s">
        <v>262</v>
      </c>
      <c r="S101" s="1730" t="s">
        <v>262</v>
      </c>
    </row>
    <row r="102" spans="1:19" ht="40.5">
      <c r="A102" s="43"/>
      <c r="B102" s="571" t="str">
        <f>VLOOKUP(LEFT(D102,3),Classification!B$3:C$20,2,0)</f>
        <v>ENVIRONMENT</v>
      </c>
      <c r="C102" s="571" t="str">
        <f>IF(OR(MID(D102,1,3)=Classification!B$3,MID(D102,1,3)=Classification!B$4,MID(D102,1,3)=Classification!B$5,MID(D102,1,3)=Classification!B$6),VLOOKUP(MID(D102,4,4),Classification!E$3:F$73,2,0),VLOOKUP(MID(D102,1,4),Classification!E$3:F$73,2,0))</f>
        <v>Environment</v>
      </c>
      <c r="D102" s="1725" t="s">
        <v>99</v>
      </c>
      <c r="E102" s="1725" t="s">
        <v>100</v>
      </c>
      <c r="F102" s="1725" t="s">
        <v>235</v>
      </c>
      <c r="G102" s="1725" t="s">
        <v>21</v>
      </c>
      <c r="H102" s="1725" t="s">
        <v>201</v>
      </c>
      <c r="I102" s="1725" t="s">
        <v>1354</v>
      </c>
      <c r="J102" s="1726">
        <v>0</v>
      </c>
      <c r="K102" s="1726">
        <v>0.62</v>
      </c>
      <c r="L102" s="1726">
        <v>0.68</v>
      </c>
      <c r="M102" s="1726">
        <v>0.73</v>
      </c>
      <c r="N102" s="1726">
        <v>0.81</v>
      </c>
      <c r="O102" s="1726">
        <v>0.88449800000000001</v>
      </c>
      <c r="P102" s="1726" t="s">
        <v>262</v>
      </c>
      <c r="Q102" s="1726">
        <v>9.1972839506172702E-2</v>
      </c>
      <c r="R102" s="1730" t="s">
        <v>262</v>
      </c>
      <c r="S102" s="1730" t="s">
        <v>262</v>
      </c>
    </row>
    <row r="103" spans="1:19" ht="27">
      <c r="A103" s="43"/>
      <c r="B103" s="571" t="str">
        <f>VLOOKUP(LEFT(D103,3),Classification!B$3:C$20,2,0)</f>
        <v>ENVIRONMENT</v>
      </c>
      <c r="C103" s="571" t="str">
        <f>IF(OR(MID(D103,1,3)=Classification!B$3,MID(D103,1,3)=Classification!B$4,MID(D103,1,3)=Classification!B$5,MID(D103,1,3)=Classification!B$6),VLOOKUP(MID(D103,4,4),Classification!E$3:F$73,2,0),VLOOKUP(MID(D103,1,4),Classification!E$3:F$73,2,0))</f>
        <v>Waste</v>
      </c>
      <c r="D103" s="1725" t="s">
        <v>165</v>
      </c>
      <c r="E103" s="1725" t="s">
        <v>1355</v>
      </c>
      <c r="F103" s="1725" t="s">
        <v>1356</v>
      </c>
      <c r="G103" s="1725" t="s">
        <v>21</v>
      </c>
      <c r="H103" s="1725" t="s">
        <v>201</v>
      </c>
      <c r="I103" s="1725" t="s">
        <v>1357</v>
      </c>
      <c r="J103" s="1725">
        <v>23.395</v>
      </c>
      <c r="K103" s="1725">
        <v>9.3209999999999997</v>
      </c>
      <c r="L103" s="1725">
        <v>6.234</v>
      </c>
      <c r="M103" s="1725">
        <v>7.4</v>
      </c>
      <c r="N103" s="1725">
        <v>10.3</v>
      </c>
      <c r="O103" s="1725">
        <v>9.9</v>
      </c>
      <c r="P103" s="1726">
        <v>-0.57683265655054505</v>
      </c>
      <c r="Q103" s="1726">
        <v>-3.8834951456310697E-2</v>
      </c>
      <c r="R103" s="1730" t="s">
        <v>262</v>
      </c>
      <c r="S103" s="1730" t="s">
        <v>262</v>
      </c>
    </row>
    <row r="104" spans="1:19" ht="27">
      <c r="A104" s="43"/>
      <c r="B104" s="571" t="str">
        <f>VLOOKUP(LEFT(D104,3),Classification!B$3:C$20,2,0)</f>
        <v>ENVIRONMENT</v>
      </c>
      <c r="C104" s="571" t="str">
        <f>IF(OR(MID(D104,1,3)=Classification!B$3,MID(D104,1,3)=Classification!B$4,MID(D104,1,3)=Classification!B$5,MID(D104,1,3)=Classification!B$6),VLOOKUP(MID(D104,4,4),Classification!E$3:F$73,2,0),VLOOKUP(MID(D104,1,4),Classification!E$3:F$73,2,0))</f>
        <v>Waste</v>
      </c>
      <c r="D104" s="1725" t="s">
        <v>1018</v>
      </c>
      <c r="E104" s="1725" t="s">
        <v>1358</v>
      </c>
      <c r="F104" s="1725" t="s">
        <v>1277</v>
      </c>
      <c r="G104" s="1725" t="s">
        <v>21</v>
      </c>
      <c r="H104" s="1725" t="s">
        <v>201</v>
      </c>
      <c r="I104" s="1725" t="s">
        <v>1359</v>
      </c>
      <c r="J104" s="1733">
        <v>5985</v>
      </c>
      <c r="K104" s="1733" t="s">
        <v>262</v>
      </c>
      <c r="L104" s="1733" t="s">
        <v>262</v>
      </c>
      <c r="M104" s="1733">
        <v>2184</v>
      </c>
      <c r="N104" s="1733">
        <v>2899</v>
      </c>
      <c r="O104" s="1733">
        <v>2993</v>
      </c>
      <c r="P104" s="1726">
        <v>-0.49991645781119498</v>
      </c>
      <c r="Q104" s="1726">
        <v>3.2424974129009902E-2</v>
      </c>
      <c r="R104" s="1730" t="s">
        <v>262</v>
      </c>
      <c r="S104" s="1730" t="s">
        <v>262</v>
      </c>
    </row>
    <row r="105" spans="1:19" ht="54">
      <c r="A105" s="43"/>
      <c r="B105" s="571" t="str">
        <f>VLOOKUP(LEFT(D105,3),Classification!B$3:C$20,2,0)</f>
        <v>GOVERNANCE</v>
      </c>
      <c r="C105" s="571" t="str">
        <f>IF(OR(MID(D105,1,3)=Classification!B$3,MID(D105,1,3)=Classification!B$4,MID(D105,1,3)=Classification!B$5,MID(D105,1,3)=Classification!B$6),VLOOKUP(MID(D105,4,4),Classification!E$3:F$73,2,0),VLOOKUP(MID(D105,1,4),Classification!E$3:F$73,2,0))</f>
        <v>Prevention and detection of corruption and bribery</v>
      </c>
      <c r="D105" s="1725" t="s">
        <v>1019</v>
      </c>
      <c r="E105" s="1725" t="s">
        <v>1192</v>
      </c>
      <c r="F105" s="1725" t="s">
        <v>235</v>
      </c>
      <c r="G105" s="1725" t="s">
        <v>21</v>
      </c>
      <c r="H105" s="1725" t="s">
        <v>201</v>
      </c>
      <c r="I105" s="1725" t="s">
        <v>1360</v>
      </c>
      <c r="J105" s="1726" t="s">
        <v>262</v>
      </c>
      <c r="K105" s="1726" t="s">
        <v>262</v>
      </c>
      <c r="L105" s="1726" t="s">
        <v>262</v>
      </c>
      <c r="M105" s="1726">
        <v>1</v>
      </c>
      <c r="N105" s="1726">
        <v>1</v>
      </c>
      <c r="O105" s="1726">
        <v>1</v>
      </c>
      <c r="P105" s="1726" t="s">
        <v>262</v>
      </c>
      <c r="Q105" s="1726">
        <v>0</v>
      </c>
      <c r="R105" s="1730" t="s">
        <v>262</v>
      </c>
      <c r="S105" s="1730" t="s">
        <v>262</v>
      </c>
    </row>
    <row r="106" spans="1:19" ht="54">
      <c r="A106" s="43"/>
      <c r="B106" s="571" t="str">
        <f>VLOOKUP(LEFT(D106,3),Classification!B$3:C$20,2,0)</f>
        <v>GOVERNANCE</v>
      </c>
      <c r="C106" s="571" t="str">
        <f>IF(OR(MID(D106,1,3)=Classification!B$3,MID(D106,1,3)=Classification!B$4,MID(D106,1,3)=Classification!B$5,MID(D106,1,3)=Classification!B$6),VLOOKUP(MID(D106,4,4),Classification!E$3:F$73,2,0),VLOOKUP(MID(D106,1,4),Classification!E$3:F$73,2,0))</f>
        <v>Confirmed incidents of corruption or bribery</v>
      </c>
      <c r="D106" s="1725" t="s">
        <v>1020</v>
      </c>
      <c r="E106" s="1725" t="s">
        <v>1021</v>
      </c>
      <c r="F106" s="1725" t="s">
        <v>314</v>
      </c>
      <c r="G106" s="1725" t="s">
        <v>21</v>
      </c>
      <c r="H106" s="1725" t="s">
        <v>201</v>
      </c>
      <c r="I106" s="1725" t="s">
        <v>1361</v>
      </c>
      <c r="J106" s="1733" t="s">
        <v>262</v>
      </c>
      <c r="K106" s="1733" t="s">
        <v>262</v>
      </c>
      <c r="L106" s="1733" t="s">
        <v>262</v>
      </c>
      <c r="M106" s="1733" t="s">
        <v>262</v>
      </c>
      <c r="N106" s="1733">
        <v>0</v>
      </c>
      <c r="O106" s="1733">
        <v>0</v>
      </c>
      <c r="P106" s="1726" t="s">
        <v>262</v>
      </c>
      <c r="Q106" s="1726" t="s">
        <v>262</v>
      </c>
      <c r="R106" s="1730" t="s">
        <v>262</v>
      </c>
      <c r="S106" s="1730" t="s">
        <v>262</v>
      </c>
    </row>
    <row r="107" spans="1:19" ht="54">
      <c r="A107" s="43"/>
      <c r="B107" s="571" t="str">
        <f>VLOOKUP(LEFT(D107,3),Classification!B$3:C$20,2,0)</f>
        <v>GOVERNANCE</v>
      </c>
      <c r="C107" s="571" t="str">
        <f>IF(OR(MID(D107,1,3)=Classification!B$3,MID(D107,1,3)=Classification!B$4,MID(D107,1,3)=Classification!B$5,MID(D107,1,3)=Classification!B$6),VLOOKUP(MID(D107,4,4),Classification!E$3:F$73,2,0),VLOOKUP(MID(D107,1,4),Classification!E$3:F$73,2,0))</f>
        <v>Confirmed incidents of corruption or bribery</v>
      </c>
      <c r="D107" s="1725" t="s">
        <v>1022</v>
      </c>
      <c r="E107" s="1725" t="s">
        <v>1023</v>
      </c>
      <c r="F107" s="1725" t="s">
        <v>1362</v>
      </c>
      <c r="G107" s="1725" t="s">
        <v>21</v>
      </c>
      <c r="H107" s="1725" t="s">
        <v>201</v>
      </c>
      <c r="I107" s="1725" t="s">
        <v>1363</v>
      </c>
      <c r="J107" s="1725" t="s">
        <v>262</v>
      </c>
      <c r="K107" s="1725" t="s">
        <v>262</v>
      </c>
      <c r="L107" s="1725" t="s">
        <v>262</v>
      </c>
      <c r="M107" s="1725" t="s">
        <v>262</v>
      </c>
      <c r="N107" s="1725">
        <v>0</v>
      </c>
      <c r="O107" s="1725">
        <v>0</v>
      </c>
      <c r="P107" s="1726" t="s">
        <v>262</v>
      </c>
      <c r="Q107" s="1726" t="s">
        <v>262</v>
      </c>
      <c r="R107" s="1730" t="s">
        <v>262</v>
      </c>
      <c r="S107" s="1730" t="s">
        <v>262</v>
      </c>
    </row>
    <row r="108" spans="1:19" ht="27">
      <c r="A108" s="43"/>
      <c r="B108" s="571" t="str">
        <f>VLOOKUP(LEFT(D108,3),Classification!B$3:C$20,2,0)</f>
        <v>GOVERNANCE</v>
      </c>
      <c r="C108" s="571" t="s">
        <v>1235</v>
      </c>
      <c r="D108" s="1725" t="s">
        <v>1364</v>
      </c>
      <c r="E108" s="1725" t="s">
        <v>1365</v>
      </c>
      <c r="F108" s="1725" t="s">
        <v>314</v>
      </c>
      <c r="G108" s="1725" t="s">
        <v>21</v>
      </c>
      <c r="H108" s="1725" t="s">
        <v>201</v>
      </c>
      <c r="I108" s="1725" t="s">
        <v>1366</v>
      </c>
      <c r="J108" s="1733" t="s">
        <v>262</v>
      </c>
      <c r="K108" s="1733" t="s">
        <v>262</v>
      </c>
      <c r="L108" s="1733" t="s">
        <v>262</v>
      </c>
      <c r="M108" s="1733">
        <v>1</v>
      </c>
      <c r="N108" s="1733">
        <v>1</v>
      </c>
      <c r="O108" s="1733">
        <v>1</v>
      </c>
      <c r="P108" s="1726" t="s">
        <v>262</v>
      </c>
      <c r="Q108" s="1726">
        <v>0</v>
      </c>
      <c r="R108" s="1730" t="s">
        <v>262</v>
      </c>
      <c r="S108" s="1730" t="s">
        <v>262</v>
      </c>
    </row>
    <row r="109" spans="1:19" ht="27">
      <c r="A109" s="43"/>
      <c r="B109" s="571" t="str">
        <f>VLOOKUP(LEFT(D109,3),Classification!B$3:C$20,2,0)</f>
        <v>GOVERNANCE</v>
      </c>
      <c r="C109" s="571" t="s">
        <v>1235</v>
      </c>
      <c r="D109" s="1725" t="s">
        <v>1367</v>
      </c>
      <c r="E109" s="1725" t="s">
        <v>1368</v>
      </c>
      <c r="F109" s="1725" t="s">
        <v>314</v>
      </c>
      <c r="G109" s="1725" t="s">
        <v>21</v>
      </c>
      <c r="H109" s="1725" t="s">
        <v>201</v>
      </c>
      <c r="I109" s="1725" t="s">
        <v>1369</v>
      </c>
      <c r="J109" s="1733" t="s">
        <v>262</v>
      </c>
      <c r="K109" s="1733" t="s">
        <v>262</v>
      </c>
      <c r="L109" s="1733" t="s">
        <v>262</v>
      </c>
      <c r="M109" s="1733">
        <v>14</v>
      </c>
      <c r="N109" s="1733">
        <v>13</v>
      </c>
      <c r="O109" s="1733">
        <v>14</v>
      </c>
      <c r="P109" s="1726" t="s">
        <v>262</v>
      </c>
      <c r="Q109" s="1726">
        <v>7.69230769230769E-2</v>
      </c>
      <c r="R109" s="1730" t="s">
        <v>262</v>
      </c>
      <c r="S109" s="1730" t="s">
        <v>262</v>
      </c>
    </row>
    <row r="110" spans="1:19" ht="27">
      <c r="A110" s="43"/>
      <c r="B110" s="571" t="str">
        <f>VLOOKUP(LEFT(D110,3),Classification!B$3:C$20,2,0)</f>
        <v>GOVERNANCE</v>
      </c>
      <c r="C110" s="571" t="s">
        <v>1235</v>
      </c>
      <c r="D110" s="1725" t="s">
        <v>1370</v>
      </c>
      <c r="E110" s="1725" t="s">
        <v>1371</v>
      </c>
      <c r="F110" s="1725" t="s">
        <v>1372</v>
      </c>
      <c r="G110" s="1725" t="s">
        <v>21</v>
      </c>
      <c r="H110" s="1725" t="s">
        <v>201</v>
      </c>
      <c r="I110" s="1725" t="s">
        <v>1373</v>
      </c>
      <c r="J110" s="1725" t="s">
        <v>262</v>
      </c>
      <c r="K110" s="1725" t="s">
        <v>262</v>
      </c>
      <c r="L110" s="1725" t="s">
        <v>262</v>
      </c>
      <c r="M110" s="1725" t="s">
        <v>262</v>
      </c>
      <c r="N110" s="1734" t="s">
        <v>2263</v>
      </c>
      <c r="O110" s="1734" t="s">
        <v>2264</v>
      </c>
      <c r="P110" s="1726" t="s">
        <v>262</v>
      </c>
      <c r="Q110" s="1726">
        <v>2.1665655602687302E-5</v>
      </c>
      <c r="R110" s="1730" t="s">
        <v>262</v>
      </c>
      <c r="S110" s="1730" t="s">
        <v>262</v>
      </c>
    </row>
    <row r="111" spans="1:19" ht="40.5">
      <c r="A111" s="43"/>
      <c r="B111" s="571" t="str">
        <f>VLOOKUP(LEFT(D111,3),Classification!B$3:C$20,2,0)</f>
        <v>GOVERNANCE</v>
      </c>
      <c r="C111" s="571" t="s">
        <v>1235</v>
      </c>
      <c r="D111" s="1725" t="s">
        <v>1370</v>
      </c>
      <c r="E111" s="1725" t="s">
        <v>1371</v>
      </c>
      <c r="F111" s="1725" t="s">
        <v>1372</v>
      </c>
      <c r="G111" s="1725" t="s">
        <v>21</v>
      </c>
      <c r="H111" s="1725" t="s">
        <v>197</v>
      </c>
      <c r="I111" s="1725" t="s">
        <v>1768</v>
      </c>
      <c r="J111" s="1725">
        <v>6</v>
      </c>
      <c r="K111" s="1725">
        <v>6</v>
      </c>
      <c r="L111" s="1725">
        <v>6</v>
      </c>
      <c r="M111" s="1725">
        <v>6</v>
      </c>
      <c r="N111" s="1725">
        <v>5</v>
      </c>
      <c r="O111" s="1725">
        <v>5</v>
      </c>
      <c r="P111" s="1726">
        <v>-0.16666666666666699</v>
      </c>
      <c r="Q111" s="1726">
        <v>0</v>
      </c>
      <c r="R111" s="1730" t="s">
        <v>262</v>
      </c>
      <c r="S111" s="1730" t="s">
        <v>262</v>
      </c>
    </row>
    <row r="112" spans="1:19" ht="27">
      <c r="A112" s="43"/>
      <c r="B112" s="571" t="str">
        <f>VLOOKUP(LEFT(D112,3),Classification!B$3:C$20,2,0)</f>
        <v>GOVERNANCE</v>
      </c>
      <c r="C112" s="571" t="s">
        <v>1235</v>
      </c>
      <c r="D112" s="1725" t="s">
        <v>1370</v>
      </c>
      <c r="E112" s="1725" t="s">
        <v>1371</v>
      </c>
      <c r="F112" s="1725" t="s">
        <v>1372</v>
      </c>
      <c r="G112" s="1725" t="s">
        <v>21</v>
      </c>
      <c r="H112" s="1725" t="s">
        <v>194</v>
      </c>
      <c r="I112" s="1725" t="s">
        <v>1769</v>
      </c>
      <c r="J112" s="1725">
        <v>9</v>
      </c>
      <c r="K112" s="1725">
        <v>9</v>
      </c>
      <c r="L112" s="1725">
        <v>9</v>
      </c>
      <c r="M112" s="1725">
        <v>9</v>
      </c>
      <c r="N112" s="1725">
        <v>9</v>
      </c>
      <c r="O112" s="1725">
        <v>10</v>
      </c>
      <c r="P112" s="1726">
        <v>0.11111111111111099</v>
      </c>
      <c r="Q112" s="1726">
        <v>0.11111111111111099</v>
      </c>
      <c r="R112" s="1730" t="s">
        <v>262</v>
      </c>
      <c r="S112" s="1730" t="s">
        <v>262</v>
      </c>
    </row>
    <row r="113" spans="1:19" ht="40.5">
      <c r="A113" s="43"/>
      <c r="B113" s="571" t="str">
        <f>VLOOKUP(LEFT(D113,3),Classification!B$3:C$20,2,0)</f>
        <v>GOVERNANCE</v>
      </c>
      <c r="C113" s="571" t="s">
        <v>1235</v>
      </c>
      <c r="D113" s="1725" t="s">
        <v>1370</v>
      </c>
      <c r="E113" s="1725" t="s">
        <v>1371</v>
      </c>
      <c r="F113" s="1725" t="s">
        <v>1372</v>
      </c>
      <c r="G113" s="1725" t="s">
        <v>21</v>
      </c>
      <c r="H113" s="1725" t="s">
        <v>197</v>
      </c>
      <c r="I113" s="1725" t="s">
        <v>1768</v>
      </c>
      <c r="J113" s="1725">
        <v>0.5</v>
      </c>
      <c r="K113" s="1725">
        <v>0.45</v>
      </c>
      <c r="L113" s="1725">
        <v>0.42</v>
      </c>
      <c r="M113" s="1725">
        <v>0.42</v>
      </c>
      <c r="N113" s="1725">
        <v>5</v>
      </c>
      <c r="O113" s="1725">
        <v>5</v>
      </c>
      <c r="P113" s="1726">
        <v>9</v>
      </c>
      <c r="Q113" s="1726">
        <v>0</v>
      </c>
      <c r="R113" s="1730" t="s">
        <v>262</v>
      </c>
      <c r="S113" s="1730" t="s">
        <v>262</v>
      </c>
    </row>
    <row r="114" spans="1:19" ht="27">
      <c r="A114" s="43"/>
      <c r="B114" s="571" t="str">
        <f>VLOOKUP(LEFT(D114,3),Classification!B$3:C$20,2,0)</f>
        <v>GOVERNANCE</v>
      </c>
      <c r="C114" s="571" t="s">
        <v>1235</v>
      </c>
      <c r="D114" s="1725" t="s">
        <v>1370</v>
      </c>
      <c r="E114" s="1725" t="s">
        <v>1371</v>
      </c>
      <c r="F114" s="1725" t="s">
        <v>1372</v>
      </c>
      <c r="G114" s="1725" t="s">
        <v>21</v>
      </c>
      <c r="H114" s="1725" t="s">
        <v>194</v>
      </c>
      <c r="I114" s="1725" t="s">
        <v>1769</v>
      </c>
      <c r="J114" s="1725">
        <v>0.5</v>
      </c>
      <c r="K114" s="1725">
        <v>0.55000000000000004</v>
      </c>
      <c r="L114" s="1725">
        <v>0.57999999999999996</v>
      </c>
      <c r="M114" s="1725">
        <v>0.57999999999999996</v>
      </c>
      <c r="N114" s="1725">
        <v>9</v>
      </c>
      <c r="O114" s="1725">
        <v>10</v>
      </c>
      <c r="P114" s="1726">
        <v>19</v>
      </c>
      <c r="Q114" s="1726">
        <v>0.11111111111111099</v>
      </c>
      <c r="R114" s="1730" t="s">
        <v>262</v>
      </c>
      <c r="S114" s="1730" t="s">
        <v>262</v>
      </c>
    </row>
    <row r="115" spans="1:19" ht="27">
      <c r="A115" s="43"/>
      <c r="B115" s="571" t="str">
        <f>VLOOKUP(LEFT(D115,3),Classification!B$3:C$20,2,0)</f>
        <v>GOVERNANCE</v>
      </c>
      <c r="C115" s="571" t="s">
        <v>1235</v>
      </c>
      <c r="D115" s="1725" t="s">
        <v>1770</v>
      </c>
      <c r="E115" s="1725" t="s">
        <v>1374</v>
      </c>
      <c r="F115" s="1725" t="s">
        <v>235</v>
      </c>
      <c r="G115" s="1725" t="s">
        <v>21</v>
      </c>
      <c r="H115" s="1725" t="s">
        <v>201</v>
      </c>
      <c r="I115" s="1725" t="s">
        <v>1771</v>
      </c>
      <c r="J115" s="1726">
        <v>0.82</v>
      </c>
      <c r="K115" s="1726">
        <v>0.83</v>
      </c>
      <c r="L115" s="1726">
        <v>0.83333333333333304</v>
      </c>
      <c r="M115" s="1726">
        <v>0.83</v>
      </c>
      <c r="N115" s="1726">
        <v>0.82</v>
      </c>
      <c r="O115" s="1726">
        <v>0.83</v>
      </c>
      <c r="P115" s="1726">
        <v>1.21951219512195E-2</v>
      </c>
      <c r="Q115" s="1726">
        <v>1.21951219512195E-2</v>
      </c>
      <c r="R115" s="1730" t="s">
        <v>262</v>
      </c>
      <c r="S115" s="1730" t="s">
        <v>262</v>
      </c>
    </row>
    <row r="116" spans="1:19" ht="40.5">
      <c r="A116" s="43"/>
      <c r="B116" s="571" t="str">
        <f>VLOOKUP(LEFT(D116,3),Classification!B$3:C$20,2,0)</f>
        <v>GOVERNANCE</v>
      </c>
      <c r="C116" s="571" t="s">
        <v>1235</v>
      </c>
      <c r="D116" s="1725" t="s">
        <v>1375</v>
      </c>
      <c r="E116" s="1725" t="s">
        <v>1772</v>
      </c>
      <c r="F116" s="1725" t="s">
        <v>235</v>
      </c>
      <c r="G116" s="1725" t="s">
        <v>21</v>
      </c>
      <c r="H116" s="1725" t="s">
        <v>201</v>
      </c>
      <c r="I116" s="1725" t="s">
        <v>1376</v>
      </c>
      <c r="J116" s="1726" t="s">
        <v>262</v>
      </c>
      <c r="K116" s="1726" t="s">
        <v>262</v>
      </c>
      <c r="L116" s="1726" t="s">
        <v>262</v>
      </c>
      <c r="M116" s="1726">
        <v>0.2</v>
      </c>
      <c r="N116" s="1726">
        <v>0.2</v>
      </c>
      <c r="O116" s="1726">
        <v>0.2</v>
      </c>
      <c r="P116" s="1726" t="s">
        <v>262</v>
      </c>
      <c r="Q116" s="1726">
        <v>0</v>
      </c>
      <c r="R116" s="1730" t="s">
        <v>262</v>
      </c>
      <c r="S116" s="1730" t="s">
        <v>262</v>
      </c>
    </row>
    <row r="117" spans="1:19" ht="54">
      <c r="A117" s="43"/>
      <c r="B117" s="571" t="str">
        <f>VLOOKUP(LEFT(D117,3),Classification!B$3:C$20,2,0)</f>
        <v>GOVERNANCE</v>
      </c>
      <c r="C117" s="571" t="str">
        <f>IF(OR(MID(D117,1,3)=Classification!B$3,MID(D117,1,3)=Classification!B$4,MID(D117,1,3)=Classification!B$5,MID(D117,1,3)=Classification!B$6),VLOOKUP(MID(D117,4,4),Classification!E$3:F$73,2,0),VLOOKUP(MID(D117,1,4),Classification!E$3:F$73,2,0))</f>
        <v>Business conduct</v>
      </c>
      <c r="D117" s="1725" t="s">
        <v>458</v>
      </c>
      <c r="E117" s="1725" t="s">
        <v>1377</v>
      </c>
      <c r="F117" s="1725" t="s">
        <v>235</v>
      </c>
      <c r="G117" s="1725" t="s">
        <v>21</v>
      </c>
      <c r="H117" s="1725" t="s">
        <v>201</v>
      </c>
      <c r="I117" s="1725" t="s">
        <v>1378</v>
      </c>
      <c r="J117" s="1726">
        <v>0</v>
      </c>
      <c r="K117" s="1726">
        <v>0</v>
      </c>
      <c r="L117" s="1726">
        <v>0.88380000000000003</v>
      </c>
      <c r="M117" s="1726">
        <v>0.92</v>
      </c>
      <c r="N117" s="1726">
        <v>0.96</v>
      </c>
      <c r="O117" s="1726">
        <v>0.97</v>
      </c>
      <c r="P117" s="1726" t="s">
        <v>262</v>
      </c>
      <c r="Q117" s="1726">
        <v>1.0416666666666701E-2</v>
      </c>
      <c r="R117" s="1730" t="s">
        <v>1773</v>
      </c>
      <c r="S117" s="1730" t="s">
        <v>262</v>
      </c>
    </row>
    <row r="118" spans="1:19" ht="40.5">
      <c r="A118" s="43"/>
      <c r="B118" s="571" t="str">
        <f>VLOOKUP(LEFT(D118,3),Classification!B$3:C$20,2,0)</f>
        <v>GOVERNANCE</v>
      </c>
      <c r="C118" s="571" t="str">
        <f>IF(OR(MID(D118,1,3)=Classification!B$3,MID(D118,1,3)=Classification!B$4,MID(D118,1,3)=Classification!B$5,MID(D118,1,3)=Classification!B$6),VLOOKUP(MID(D118,4,4),Classification!E$3:F$73,2,0),VLOOKUP(MID(D118,1,4),Classification!E$3:F$73,2,0))</f>
        <v>Business conduct</v>
      </c>
      <c r="D118" s="1725" t="s">
        <v>1194</v>
      </c>
      <c r="E118" s="1725" t="s">
        <v>1379</v>
      </c>
      <c r="F118" s="1725" t="s">
        <v>1362</v>
      </c>
      <c r="G118" s="1725" t="s">
        <v>21</v>
      </c>
      <c r="H118" s="1725" t="s">
        <v>201</v>
      </c>
      <c r="I118" s="1725" t="s">
        <v>1380</v>
      </c>
      <c r="J118" s="1725" t="s">
        <v>262</v>
      </c>
      <c r="K118" s="1725" t="s">
        <v>262</v>
      </c>
      <c r="L118" s="1725">
        <v>2.3140000000000001</v>
      </c>
      <c r="M118" s="1725">
        <v>0</v>
      </c>
      <c r="N118" s="1725">
        <v>0</v>
      </c>
      <c r="O118" s="1725">
        <v>0</v>
      </c>
      <c r="P118" s="1726" t="s">
        <v>262</v>
      </c>
      <c r="Q118" s="1726" t="s">
        <v>262</v>
      </c>
      <c r="R118" s="1730" t="s">
        <v>262</v>
      </c>
      <c r="S118" s="1730" t="s">
        <v>262</v>
      </c>
    </row>
    <row r="119" spans="1:19" ht="54">
      <c r="A119" s="43"/>
      <c r="B119" s="571" t="str">
        <f>VLOOKUP(LEFT(D119,3),Classification!B$3:C$20,2,0)</f>
        <v>GOVERNANCE</v>
      </c>
      <c r="C119" s="571" t="str">
        <f>IF(OR(MID(D119,1,3)=Classification!B$3,MID(D119,1,3)=Classification!B$4,MID(D119,1,3)=Classification!B$5,MID(D119,1,3)=Classification!B$6),VLOOKUP(MID(D119,4,4),Classification!E$3:F$73,2,0),VLOOKUP(MID(D119,1,4),Classification!E$3:F$73,2,0))</f>
        <v>Business conduct</v>
      </c>
      <c r="D119" s="1725" t="s">
        <v>1195</v>
      </c>
      <c r="E119" s="1725" t="s">
        <v>1197</v>
      </c>
      <c r="F119" s="1725" t="s">
        <v>314</v>
      </c>
      <c r="G119" s="1725" t="s">
        <v>21</v>
      </c>
      <c r="H119" s="1725" t="s">
        <v>201</v>
      </c>
      <c r="I119" s="1725" t="s">
        <v>1381</v>
      </c>
      <c r="J119" s="1733" t="s">
        <v>262</v>
      </c>
      <c r="K119" s="1733" t="s">
        <v>262</v>
      </c>
      <c r="L119" s="1733" t="s">
        <v>262</v>
      </c>
      <c r="M119" s="1733" t="s">
        <v>262</v>
      </c>
      <c r="N119" s="1733">
        <v>0</v>
      </c>
      <c r="O119" s="1733">
        <v>0</v>
      </c>
      <c r="P119" s="1726" t="s">
        <v>262</v>
      </c>
      <c r="Q119" s="1726" t="s">
        <v>262</v>
      </c>
      <c r="R119" s="1730" t="s">
        <v>262</v>
      </c>
      <c r="S119" s="1730" t="s">
        <v>262</v>
      </c>
    </row>
    <row r="120" spans="1:19" ht="54">
      <c r="A120" s="43"/>
      <c r="B120" s="571" t="str">
        <f>VLOOKUP(LEFT(D120,3),Classification!B$3:C$20,2,0)</f>
        <v>GOVERNANCE</v>
      </c>
      <c r="C120" s="571" t="str">
        <f>IF(OR(MID(D120,1,3)=Classification!B$3,MID(D120,1,3)=Classification!B$4,MID(D120,1,3)=Classification!B$5,MID(D120,1,3)=Classification!B$6),VLOOKUP(MID(D120,4,4),Classification!E$3:F$73,2,0),VLOOKUP(MID(D120,1,4),Classification!E$3:F$73,2,0))</f>
        <v>Prevention and detection of corruption and bribery</v>
      </c>
      <c r="D120" s="1725" t="s">
        <v>454</v>
      </c>
      <c r="E120" s="1725" t="s">
        <v>1382</v>
      </c>
      <c r="F120" s="1725" t="s">
        <v>235</v>
      </c>
      <c r="G120" s="1725" t="s">
        <v>21</v>
      </c>
      <c r="H120" s="1725" t="s">
        <v>201</v>
      </c>
      <c r="I120" s="1725" t="s">
        <v>1383</v>
      </c>
      <c r="J120" s="1726">
        <v>0</v>
      </c>
      <c r="K120" s="1726">
        <v>0</v>
      </c>
      <c r="L120" s="1726">
        <v>0.89300000000000002</v>
      </c>
      <c r="M120" s="1726">
        <v>0.94</v>
      </c>
      <c r="N120" s="1726">
        <v>0.97</v>
      </c>
      <c r="O120" s="1726">
        <v>0.97</v>
      </c>
      <c r="P120" s="1726" t="s">
        <v>262</v>
      </c>
      <c r="Q120" s="1726">
        <v>0</v>
      </c>
      <c r="R120" s="1730" t="s">
        <v>1773</v>
      </c>
      <c r="S120" s="1730" t="s">
        <v>262</v>
      </c>
    </row>
    <row r="121" spans="1:19" ht="27">
      <c r="A121" s="43"/>
      <c r="B121" s="571" t="str">
        <f>VLOOKUP(LEFT(D121,3),Classification!B$3:C$20,2,0)</f>
        <v>GOVERNANCE</v>
      </c>
      <c r="C121" s="571" t="str">
        <f>IF(OR(MID(D121,1,3)=Classification!B$3,MID(D121,1,3)=Classification!B$4,MID(D121,1,3)=Classification!B$5,MID(D121,1,3)=Classification!B$6),VLOOKUP(MID(D121,4,4),Classification!E$3:F$73,2,0),VLOOKUP(MID(D121,1,4),Classification!E$3:F$73,2,0))</f>
        <v>Cybersecurity</v>
      </c>
      <c r="D121" s="1725" t="s">
        <v>47</v>
      </c>
      <c r="E121" s="1725" t="s">
        <v>48</v>
      </c>
      <c r="F121" s="1725" t="s">
        <v>267</v>
      </c>
      <c r="G121" s="1725" t="s">
        <v>21</v>
      </c>
      <c r="H121" s="1725" t="s">
        <v>201</v>
      </c>
      <c r="I121" s="1725" t="s">
        <v>1384</v>
      </c>
      <c r="J121" s="1725" t="s">
        <v>262</v>
      </c>
      <c r="K121" s="1725" t="s">
        <v>262</v>
      </c>
      <c r="L121" s="1725" t="s">
        <v>1923</v>
      </c>
      <c r="M121" s="1725" t="s">
        <v>1924</v>
      </c>
      <c r="N121" s="1725" t="s">
        <v>1385</v>
      </c>
      <c r="O121" s="1725" t="s">
        <v>1386</v>
      </c>
      <c r="P121" s="1726" t="s">
        <v>262</v>
      </c>
      <c r="Q121" s="1726" t="s">
        <v>262</v>
      </c>
      <c r="R121" s="1730" t="s">
        <v>262</v>
      </c>
      <c r="S121" s="1730" t="s">
        <v>262</v>
      </c>
    </row>
    <row r="122" spans="1:19" ht="27">
      <c r="A122" s="43"/>
      <c r="B122" s="571" t="str">
        <f>VLOOKUP(LEFT(D122,3),Classification!B$3:C$20,2,0)</f>
        <v>GOVERNANCE</v>
      </c>
      <c r="C122" s="571" t="str">
        <f>IF(OR(MID(D122,1,3)=Classification!B$3,MID(D122,1,3)=Classification!B$4,MID(D122,1,3)=Classification!B$5,MID(D122,1,3)=Classification!B$6),VLOOKUP(MID(D122,4,4),Classification!E$3:F$73,2,0),VLOOKUP(MID(D122,1,4),Classification!E$3:F$73,2,0))</f>
        <v>Cybersecurity</v>
      </c>
      <c r="D122" s="1725" t="s">
        <v>43</v>
      </c>
      <c r="E122" s="1725" t="s">
        <v>44</v>
      </c>
      <c r="F122" s="1725" t="s">
        <v>267</v>
      </c>
      <c r="G122" s="1725" t="s">
        <v>21</v>
      </c>
      <c r="H122" s="1725" t="s">
        <v>201</v>
      </c>
      <c r="I122" s="1725" t="s">
        <v>1387</v>
      </c>
      <c r="J122" s="1725" t="s">
        <v>262</v>
      </c>
      <c r="K122" s="1725">
        <v>929</v>
      </c>
      <c r="L122" s="1725">
        <v>942</v>
      </c>
      <c r="M122" s="1725">
        <v>958</v>
      </c>
      <c r="N122" s="1725">
        <v>977</v>
      </c>
      <c r="O122" s="1725">
        <v>990</v>
      </c>
      <c r="P122" s="1726" t="s">
        <v>262</v>
      </c>
      <c r="Q122" s="1726">
        <v>1.33060388945752E-2</v>
      </c>
      <c r="R122" s="1730" t="s">
        <v>262</v>
      </c>
      <c r="S122" s="1730" t="s">
        <v>262</v>
      </c>
    </row>
    <row r="123" spans="1:19" ht="27">
      <c r="A123" s="43"/>
      <c r="B123" s="571" t="str">
        <f>VLOOKUP(LEFT(D123,3),Classification!B$3:C$20,2,0)</f>
        <v>GOVERNANCE</v>
      </c>
      <c r="C123" s="571" t="str">
        <f>IF(OR(MID(D123,1,3)=Classification!B$3,MID(D123,1,3)=Classification!B$4,MID(D123,1,3)=Classification!B$5,MID(D123,1,3)=Classification!B$6),VLOOKUP(MID(D123,4,4),Classification!E$3:F$73,2,0),VLOOKUP(MID(D123,1,4),Classification!E$3:F$73,2,0))</f>
        <v>Cybersecurity</v>
      </c>
      <c r="D123" s="1725" t="s">
        <v>45</v>
      </c>
      <c r="E123" s="1725" t="s">
        <v>46</v>
      </c>
      <c r="F123" s="1725" t="s">
        <v>267</v>
      </c>
      <c r="G123" s="1725" t="s">
        <v>21</v>
      </c>
      <c r="H123" s="1725" t="s">
        <v>201</v>
      </c>
      <c r="I123" s="1725" t="s">
        <v>1388</v>
      </c>
      <c r="J123" s="1725" t="s">
        <v>262</v>
      </c>
      <c r="K123" s="1725" t="s">
        <v>262</v>
      </c>
      <c r="L123" s="1725" t="s">
        <v>1925</v>
      </c>
      <c r="M123" s="1725" t="s">
        <v>1926</v>
      </c>
      <c r="N123" s="1725" t="s">
        <v>1389</v>
      </c>
      <c r="O123" s="1725" t="s">
        <v>1390</v>
      </c>
      <c r="P123" s="1726" t="s">
        <v>262</v>
      </c>
      <c r="Q123" s="1726" t="s">
        <v>262</v>
      </c>
      <c r="R123" s="1730" t="s">
        <v>262</v>
      </c>
      <c r="S123" s="1730" t="s">
        <v>262</v>
      </c>
    </row>
    <row r="124" spans="1:19" ht="54">
      <c r="A124" s="43"/>
      <c r="B124" s="571" t="str">
        <f>VLOOKUP(LEFT(D124,3),Classification!B$3:C$20,2,0)</f>
        <v>GOVERNANCE</v>
      </c>
      <c r="C124" s="571" t="str">
        <f>IF(OR(MID(D124,1,3)=Classification!B$3,MID(D124,1,3)=Classification!B$4,MID(D124,1,3)=Classification!B$5,MID(D124,1,3)=Classification!B$6),VLOOKUP(MID(D124,4,4),Classification!E$3:F$73,2,0),VLOOKUP(MID(D124,1,4),Classification!E$3:F$73,2,0))</f>
        <v>Cybersecurity</v>
      </c>
      <c r="D124" s="1725" t="s">
        <v>510</v>
      </c>
      <c r="E124" s="1725" t="s">
        <v>1391</v>
      </c>
      <c r="F124" s="1725" t="s">
        <v>235</v>
      </c>
      <c r="G124" s="1725" t="s">
        <v>21</v>
      </c>
      <c r="H124" s="1725" t="s">
        <v>201</v>
      </c>
      <c r="I124" s="1725" t="s">
        <v>1392</v>
      </c>
      <c r="J124" s="1726" t="s">
        <v>262</v>
      </c>
      <c r="K124" s="1726">
        <v>0.91300000000000003</v>
      </c>
      <c r="L124" s="1726">
        <v>0.90500000000000003</v>
      </c>
      <c r="M124" s="1726">
        <v>0.96699999999999997</v>
      </c>
      <c r="N124" s="1726">
        <v>0.95</v>
      </c>
      <c r="O124" s="1726">
        <v>0.96</v>
      </c>
      <c r="P124" s="1726" t="s">
        <v>262</v>
      </c>
      <c r="Q124" s="1726">
        <v>1.05263157894737E-2</v>
      </c>
      <c r="R124" s="1730" t="s">
        <v>1774</v>
      </c>
      <c r="S124" s="1730" t="s">
        <v>262</v>
      </c>
    </row>
    <row r="125" spans="1:19" ht="54">
      <c r="A125" s="43"/>
      <c r="B125" s="571" t="str">
        <f>VLOOKUP(LEFT(D125,3),Classification!B$3:C$20,2,0)</f>
        <v>GOVERNANCE</v>
      </c>
      <c r="C125" s="571" t="str">
        <f>IF(OR(MID(D125,1,3)=Classification!B$3,MID(D125,1,3)=Classification!B$4,MID(D125,1,3)=Classification!B$5,MID(D125,1,3)=Classification!B$6),VLOOKUP(MID(D125,4,4),Classification!E$3:F$73,2,0),VLOOKUP(MID(D125,1,4),Classification!E$3:F$73,2,0))</f>
        <v>Cybersecurity</v>
      </c>
      <c r="D125" s="1725" t="s">
        <v>512</v>
      </c>
      <c r="E125" s="1725" t="s">
        <v>1393</v>
      </c>
      <c r="F125" s="1725" t="s">
        <v>235</v>
      </c>
      <c r="G125" s="1725" t="s">
        <v>21</v>
      </c>
      <c r="H125" s="1725" t="s">
        <v>201</v>
      </c>
      <c r="I125" s="1725" t="s">
        <v>1394</v>
      </c>
      <c r="J125" s="1726" t="s">
        <v>262</v>
      </c>
      <c r="K125" s="1726">
        <v>0.90900000000000003</v>
      </c>
      <c r="L125" s="1726">
        <v>0.88600000000000001</v>
      </c>
      <c r="M125" s="1726">
        <v>0.97699999999999998</v>
      </c>
      <c r="N125" s="1726">
        <v>0.98</v>
      </c>
      <c r="O125" s="1726">
        <v>0.93</v>
      </c>
      <c r="P125" s="1726" t="s">
        <v>262</v>
      </c>
      <c r="Q125" s="1726">
        <v>-5.10204081632653E-2</v>
      </c>
      <c r="R125" s="1730" t="s">
        <v>262</v>
      </c>
      <c r="S125" s="1730" t="s">
        <v>262</v>
      </c>
    </row>
    <row r="126" spans="1:19" ht="40.5">
      <c r="A126" s="43"/>
      <c r="B126" s="571" t="str">
        <f>VLOOKUP(LEFT(D126,3),Classification!B$3:C$20,2,0)</f>
        <v>GOVERNANCE</v>
      </c>
      <c r="C126" s="571" t="str">
        <f>IF(OR(MID(D126,1,3)=Classification!B$3,MID(D126,1,3)=Classification!B$4,MID(D126,1,3)=Classification!B$5,MID(D126,1,3)=Classification!B$6),VLOOKUP(MID(D126,4,4),Classification!E$3:F$73,2,0),VLOOKUP(MID(D126,1,4),Classification!E$3:F$73,2,0))</f>
        <v>Cybersecurity</v>
      </c>
      <c r="D126" s="1725" t="s">
        <v>515</v>
      </c>
      <c r="E126" s="1725" t="s">
        <v>1395</v>
      </c>
      <c r="F126" s="1725" t="s">
        <v>235</v>
      </c>
      <c r="G126" s="1725" t="s">
        <v>21</v>
      </c>
      <c r="H126" s="1725" t="s">
        <v>201</v>
      </c>
      <c r="I126" s="1725" t="s">
        <v>1396</v>
      </c>
      <c r="J126" s="1726" t="s">
        <v>262</v>
      </c>
      <c r="K126" s="1726">
        <v>0.8</v>
      </c>
      <c r="L126" s="1726">
        <v>0.94699999999999995</v>
      </c>
      <c r="M126" s="1726">
        <v>0.94799999999999995</v>
      </c>
      <c r="N126" s="1726">
        <v>0.98399999999999999</v>
      </c>
      <c r="O126" s="1726">
        <v>0.97599999999999998</v>
      </c>
      <c r="P126" s="1726" t="s">
        <v>262</v>
      </c>
      <c r="Q126" s="1726">
        <v>-8.1300813008130506E-3</v>
      </c>
      <c r="R126" s="1730" t="s">
        <v>1775</v>
      </c>
      <c r="S126" s="1730" t="s">
        <v>262</v>
      </c>
    </row>
    <row r="127" spans="1:19" ht="40.5">
      <c r="A127" s="43"/>
      <c r="B127" s="571" t="str">
        <f>VLOOKUP(LEFT(D127,3),Classification!B$3:C$20,2,0)</f>
        <v>GOVERNANCE</v>
      </c>
      <c r="C127" s="571" t="str">
        <f>IF(OR(MID(D127,1,3)=Classification!B$3,MID(D127,1,3)=Classification!B$4,MID(D127,1,3)=Classification!B$5,MID(D127,1,3)=Classification!B$6),VLOOKUP(MID(D127,4,4),Classification!E$3:F$73,2,0),VLOOKUP(MID(D127,1,4),Classification!E$3:F$73,2,0))</f>
        <v>Data privacy &amp; freedom of expression</v>
      </c>
      <c r="D127" s="1725" t="s">
        <v>500</v>
      </c>
      <c r="E127" s="1725" t="s">
        <v>501</v>
      </c>
      <c r="F127" s="1725" t="s">
        <v>314</v>
      </c>
      <c r="G127" s="1725" t="s">
        <v>21</v>
      </c>
      <c r="H127" s="1725" t="s">
        <v>201</v>
      </c>
      <c r="I127" s="1725" t="s">
        <v>1397</v>
      </c>
      <c r="J127" s="1733" t="s">
        <v>262</v>
      </c>
      <c r="K127" s="1733">
        <v>4</v>
      </c>
      <c r="L127" s="1733">
        <v>9</v>
      </c>
      <c r="M127" s="1733">
        <v>4</v>
      </c>
      <c r="N127" s="1733">
        <v>9</v>
      </c>
      <c r="O127" s="1733">
        <v>7</v>
      </c>
      <c r="P127" s="1726" t="s">
        <v>262</v>
      </c>
      <c r="Q127" s="1726">
        <v>-0.22222222222222199</v>
      </c>
      <c r="R127" s="1730" t="s">
        <v>262</v>
      </c>
      <c r="S127" s="1730" t="s">
        <v>262</v>
      </c>
    </row>
    <row r="128" spans="1:19" ht="40.5">
      <c r="A128" s="43"/>
      <c r="B128" s="571" t="str">
        <f>VLOOKUP(LEFT(D128,3),Classification!B$3:C$20,2,0)</f>
        <v>GOVERNANCE</v>
      </c>
      <c r="C128" s="571" t="str">
        <f>IF(OR(MID(D128,1,3)=Classification!B$3,MID(D128,1,3)=Classification!B$4,MID(D128,1,3)=Classification!B$5,MID(D128,1,3)=Classification!B$6),VLOOKUP(MID(D128,4,4),Classification!E$3:F$73,2,0),VLOOKUP(MID(D128,1,4),Classification!E$3:F$73,2,0))</f>
        <v>Data privacy &amp; freedom of expression</v>
      </c>
      <c r="D128" s="1725" t="s">
        <v>498</v>
      </c>
      <c r="E128" s="1725" t="s">
        <v>1024</v>
      </c>
      <c r="F128" s="1725" t="s">
        <v>314</v>
      </c>
      <c r="G128" s="1725" t="s">
        <v>21</v>
      </c>
      <c r="H128" s="1725" t="s">
        <v>201</v>
      </c>
      <c r="I128" s="1725" t="s">
        <v>1398</v>
      </c>
      <c r="J128" s="1733" t="s">
        <v>262</v>
      </c>
      <c r="K128" s="1733">
        <v>0</v>
      </c>
      <c r="L128" s="1733">
        <v>0</v>
      </c>
      <c r="M128" s="1733">
        <v>0</v>
      </c>
      <c r="N128" s="1733">
        <v>0</v>
      </c>
      <c r="O128" s="1733">
        <v>3</v>
      </c>
      <c r="P128" s="1726" t="s">
        <v>262</v>
      </c>
      <c r="Q128" s="1726" t="s">
        <v>262</v>
      </c>
      <c r="R128" s="1730" t="s">
        <v>262</v>
      </c>
      <c r="S128" s="1730" t="s">
        <v>262</v>
      </c>
    </row>
    <row r="129" spans="1:19" ht="54">
      <c r="A129" s="43"/>
      <c r="B129" s="571" t="str">
        <f>VLOOKUP(LEFT(D129,3),Classification!B$3:C$20,2,0)</f>
        <v>GOVERNANCE</v>
      </c>
      <c r="C129" s="571" t="str">
        <f>IF(OR(MID(D129,1,3)=Classification!B$3,MID(D129,1,3)=Classification!B$4,MID(D129,1,3)=Classification!B$5,MID(D129,1,3)=Classification!B$6),VLOOKUP(MID(D129,4,4),Classification!E$3:F$73,2,0),VLOOKUP(MID(D129,1,4),Classification!E$3:F$73,2,0))</f>
        <v>Data privacy &amp; freedom of expression</v>
      </c>
      <c r="D129" s="1725" t="s">
        <v>51</v>
      </c>
      <c r="E129" s="1725" t="s">
        <v>52</v>
      </c>
      <c r="F129" s="1725" t="s">
        <v>235</v>
      </c>
      <c r="G129" s="1725" t="s">
        <v>21</v>
      </c>
      <c r="H129" s="1725" t="s">
        <v>201</v>
      </c>
      <c r="I129" s="1725" t="s">
        <v>1399</v>
      </c>
      <c r="J129" s="1726" t="s">
        <v>262</v>
      </c>
      <c r="K129" s="1726">
        <v>0.78</v>
      </c>
      <c r="L129" s="1726">
        <v>0.79</v>
      </c>
      <c r="M129" s="1726">
        <v>0.79</v>
      </c>
      <c r="N129" s="1726">
        <v>0.82</v>
      </c>
      <c r="O129" s="1735" t="s">
        <v>1776</v>
      </c>
      <c r="P129" s="1726" t="s">
        <v>262</v>
      </c>
      <c r="Q129" s="1726" t="s">
        <v>262</v>
      </c>
      <c r="R129" s="1730" t="s">
        <v>262</v>
      </c>
      <c r="S129" s="1730" t="s">
        <v>262</v>
      </c>
    </row>
    <row r="130" spans="1:19" ht="54">
      <c r="A130" s="43"/>
      <c r="B130" s="571" t="str">
        <f>VLOOKUP(LEFT(D130,3),Classification!B$3:C$20,2,0)</f>
        <v>GOVERNANCE</v>
      </c>
      <c r="C130" s="571" t="str">
        <f>IF(OR(MID(D130,1,3)=Classification!B$3,MID(D130,1,3)=Classification!B$4,MID(D130,1,3)=Classification!B$5,MID(D130,1,3)=Classification!B$6),VLOOKUP(MID(D130,4,4),Classification!E$3:F$73,2,0),VLOOKUP(MID(D130,1,4),Classification!E$3:F$73,2,0))</f>
        <v>Data privacy &amp; freedom of expression</v>
      </c>
      <c r="D130" s="1725" t="s">
        <v>477</v>
      </c>
      <c r="E130" s="1725" t="s">
        <v>1400</v>
      </c>
      <c r="F130" s="1725" t="s">
        <v>235</v>
      </c>
      <c r="G130" s="1725" t="s">
        <v>21</v>
      </c>
      <c r="H130" s="1725" t="s">
        <v>201</v>
      </c>
      <c r="I130" s="1725" t="s">
        <v>1401</v>
      </c>
      <c r="J130" s="1726" t="s">
        <v>262</v>
      </c>
      <c r="K130" s="1726" t="s">
        <v>262</v>
      </c>
      <c r="L130" s="1726">
        <v>0.89</v>
      </c>
      <c r="M130" s="1726">
        <v>0.96</v>
      </c>
      <c r="N130" s="1726">
        <v>0.95</v>
      </c>
      <c r="O130" s="1726">
        <v>0.94</v>
      </c>
      <c r="P130" s="1726" t="s">
        <v>262</v>
      </c>
      <c r="Q130" s="1726">
        <v>-1.05263157894737E-2</v>
      </c>
      <c r="R130" s="1730" t="s">
        <v>1773</v>
      </c>
      <c r="S130" s="1730" t="s">
        <v>262</v>
      </c>
    </row>
    <row r="131" spans="1:19" ht="54">
      <c r="A131" s="43"/>
      <c r="B131" s="571" t="str">
        <f>VLOOKUP(LEFT(D131,3),Classification!B$3:C$20,2,0)</f>
        <v>GOVERNANCE</v>
      </c>
      <c r="C131" s="571" t="str">
        <f>IF(OR(MID(D131,1,3)=Classification!B$3,MID(D131,1,3)=Classification!B$4,MID(D131,1,3)=Classification!B$5,MID(D131,1,3)=Classification!B$6),VLOOKUP(MID(D131,4,4),Classification!E$3:F$73,2,0),VLOOKUP(MID(D131,1,4),Classification!E$3:F$73,2,0))</f>
        <v>Data privacy &amp; freedom of expression</v>
      </c>
      <c r="D131" s="1725" t="s">
        <v>49</v>
      </c>
      <c r="E131" s="1725" t="s">
        <v>1402</v>
      </c>
      <c r="F131" s="1725" t="s">
        <v>235</v>
      </c>
      <c r="G131" s="1725" t="s">
        <v>21</v>
      </c>
      <c r="H131" s="1725" t="s">
        <v>201</v>
      </c>
      <c r="I131" s="1725" t="s">
        <v>1403</v>
      </c>
      <c r="J131" s="1726" t="s">
        <v>262</v>
      </c>
      <c r="K131" s="1726">
        <v>0.56999999999999995</v>
      </c>
      <c r="L131" s="1726">
        <v>0.65</v>
      </c>
      <c r="M131" s="1726">
        <v>0.72</v>
      </c>
      <c r="N131" s="1726">
        <v>0.76</v>
      </c>
      <c r="O131" s="1726">
        <v>0.87</v>
      </c>
      <c r="P131" s="1726" t="s">
        <v>262</v>
      </c>
      <c r="Q131" s="1726">
        <v>0.144736842105263</v>
      </c>
      <c r="R131" s="1730" t="s">
        <v>1773</v>
      </c>
      <c r="S131" s="1730" t="s">
        <v>262</v>
      </c>
    </row>
    <row r="132" spans="1:19" ht="40.5">
      <c r="A132" s="43"/>
      <c r="B132" s="571" t="str">
        <f>VLOOKUP(LEFT(D132,3),Classification!B$3:C$20,2,0)</f>
        <v>GOVERNANCE</v>
      </c>
      <c r="C132" s="571" t="str">
        <f>IF(OR(MID(D132,1,3)=Classification!B$3,MID(D132,1,3)=Classification!B$4,MID(D132,1,3)=Classification!B$5,MID(D132,1,3)=Classification!B$6),VLOOKUP(MID(D132,4,4),Classification!E$3:F$73,2,0),VLOOKUP(MID(D132,1,4),Classification!E$3:F$73,2,0))</f>
        <v>Data privacy &amp; freedom of expression</v>
      </c>
      <c r="D132" s="1725" t="s">
        <v>492</v>
      </c>
      <c r="E132" s="1725" t="s">
        <v>1025</v>
      </c>
      <c r="F132" s="1725" t="s">
        <v>314</v>
      </c>
      <c r="G132" s="1725" t="s">
        <v>21</v>
      </c>
      <c r="H132" s="1725" t="s">
        <v>201</v>
      </c>
      <c r="I132" s="1725" t="s">
        <v>1404</v>
      </c>
      <c r="J132" s="1733" t="s">
        <v>262</v>
      </c>
      <c r="K132" s="1733">
        <v>0</v>
      </c>
      <c r="L132" s="1733">
        <v>0</v>
      </c>
      <c r="M132" s="1733">
        <v>5</v>
      </c>
      <c r="N132" s="1733">
        <v>6</v>
      </c>
      <c r="O132" s="1733">
        <v>13</v>
      </c>
      <c r="P132" s="1726" t="s">
        <v>262</v>
      </c>
      <c r="Q132" s="1726">
        <v>1.1666666666666701</v>
      </c>
      <c r="R132" s="1730" t="s">
        <v>262</v>
      </c>
      <c r="S132" s="1730" t="s">
        <v>262</v>
      </c>
    </row>
    <row r="133" spans="1:19" ht="40.5">
      <c r="A133" s="43"/>
      <c r="B133" s="571" t="str">
        <f>VLOOKUP(LEFT(D133,3),Classification!B$3:C$20,2,0)</f>
        <v>GOVERNANCE</v>
      </c>
      <c r="C133" s="571" t="str">
        <f>IF(OR(MID(D133,1,3)=Classification!B$3,MID(D133,1,3)=Classification!B$4,MID(D133,1,3)=Classification!B$5,MID(D133,1,3)=Classification!B$6),VLOOKUP(MID(D133,4,4),Classification!E$3:F$73,2,0),VLOOKUP(MID(D133,1,4),Classification!E$3:F$73,2,0))</f>
        <v>Data privacy &amp; freedom of expression</v>
      </c>
      <c r="D133" s="1725" t="s">
        <v>486</v>
      </c>
      <c r="E133" s="1725" t="s">
        <v>1026</v>
      </c>
      <c r="F133" s="1725" t="s">
        <v>314</v>
      </c>
      <c r="G133" s="1725" t="s">
        <v>21</v>
      </c>
      <c r="H133" s="1725" t="s">
        <v>201</v>
      </c>
      <c r="I133" s="1725" t="s">
        <v>1405</v>
      </c>
      <c r="J133" s="1733" t="s">
        <v>262</v>
      </c>
      <c r="K133" s="1733">
        <v>0</v>
      </c>
      <c r="L133" s="1733">
        <v>0</v>
      </c>
      <c r="M133" s="1733">
        <v>1</v>
      </c>
      <c r="N133" s="1733">
        <v>1</v>
      </c>
      <c r="O133" s="1733">
        <v>2</v>
      </c>
      <c r="P133" s="1726" t="s">
        <v>262</v>
      </c>
      <c r="Q133" s="1726">
        <v>1</v>
      </c>
      <c r="R133" s="1730" t="s">
        <v>262</v>
      </c>
      <c r="S133" s="1730" t="s">
        <v>262</v>
      </c>
    </row>
    <row r="134" spans="1:19" ht="40.5">
      <c r="A134" s="43"/>
      <c r="B134" s="571" t="str">
        <f>VLOOKUP(LEFT(D134,3),Classification!B$3:C$20,2,0)</f>
        <v>GOVERNANCE</v>
      </c>
      <c r="C134" s="571" t="str">
        <f>IF(OR(MID(D134,1,3)=Classification!B$3,MID(D134,1,3)=Classification!B$4,MID(D134,1,3)=Classification!B$5,MID(D134,1,3)=Classification!B$6),VLOOKUP(MID(D134,4,4),Classification!E$3:F$73,2,0),VLOOKUP(MID(D134,1,4),Classification!E$3:F$73,2,0))</f>
        <v>Data privacy &amp; freedom of expression</v>
      </c>
      <c r="D134" s="1725" t="s">
        <v>481</v>
      </c>
      <c r="E134" s="1725" t="s">
        <v>1406</v>
      </c>
      <c r="F134" s="1725" t="s">
        <v>314</v>
      </c>
      <c r="G134" s="1725" t="s">
        <v>21</v>
      </c>
      <c r="H134" s="1725" t="s">
        <v>201</v>
      </c>
      <c r="I134" s="1725" t="s">
        <v>1407</v>
      </c>
      <c r="J134" s="1733" t="s">
        <v>262</v>
      </c>
      <c r="K134" s="1733">
        <v>285</v>
      </c>
      <c r="L134" s="1733">
        <v>440</v>
      </c>
      <c r="M134" s="1733">
        <v>435</v>
      </c>
      <c r="N134" s="1733">
        <v>466</v>
      </c>
      <c r="O134" s="1733">
        <v>509</v>
      </c>
      <c r="P134" s="1726" t="s">
        <v>262</v>
      </c>
      <c r="Q134" s="1726">
        <v>9.2274678111588002E-2</v>
      </c>
      <c r="R134" s="1730" t="s">
        <v>262</v>
      </c>
      <c r="S134" s="1730" t="s">
        <v>262</v>
      </c>
    </row>
    <row r="135" spans="1:19" ht="40.5">
      <c r="A135" s="43"/>
      <c r="B135" s="571" t="str">
        <f>VLOOKUP(LEFT(D135,3),Classification!B$3:C$20,2,0)</f>
        <v>GOVERNANCE</v>
      </c>
      <c r="C135" s="571" t="str">
        <f>IF(OR(MID(D135,1,3)=Classification!B$3,MID(D135,1,3)=Classification!B$4,MID(D135,1,3)=Classification!B$5,MID(D135,1,3)=Classification!B$6),VLOOKUP(MID(D135,4,4),Classification!E$3:F$73,2,0),VLOOKUP(MID(D135,1,4),Classification!E$3:F$73,2,0))</f>
        <v>Data privacy &amp; freedom of expression</v>
      </c>
      <c r="D135" s="1725" t="s">
        <v>487</v>
      </c>
      <c r="E135" s="1725" t="s">
        <v>488</v>
      </c>
      <c r="F135" s="1725" t="s">
        <v>314</v>
      </c>
      <c r="G135" s="1725" t="s">
        <v>21</v>
      </c>
      <c r="H135" s="1725" t="s">
        <v>201</v>
      </c>
      <c r="I135" s="1725" t="s">
        <v>1408</v>
      </c>
      <c r="J135" s="1733" t="s">
        <v>262</v>
      </c>
      <c r="K135" s="1733">
        <v>0</v>
      </c>
      <c r="L135" s="1733">
        <v>0</v>
      </c>
      <c r="M135" s="1733">
        <v>1</v>
      </c>
      <c r="N135" s="1733">
        <v>193</v>
      </c>
      <c r="O135" s="1733">
        <v>2</v>
      </c>
      <c r="P135" s="1726" t="s">
        <v>262</v>
      </c>
      <c r="Q135" s="1726">
        <v>-0.98963730569948205</v>
      </c>
      <c r="R135" s="1730" t="s">
        <v>262</v>
      </c>
      <c r="S135" s="1730" t="s">
        <v>262</v>
      </c>
    </row>
    <row r="136" spans="1:19" ht="40.5">
      <c r="A136" s="43"/>
      <c r="B136" s="571" t="str">
        <f>VLOOKUP(LEFT(D136,3),Classification!B$3:C$20,2,0)</f>
        <v>GOVERNANCE</v>
      </c>
      <c r="C136" s="571" t="str">
        <f>IF(OR(MID(D136,1,3)=Classification!B$3,MID(D136,1,3)=Classification!B$4,MID(D136,1,3)=Classification!B$5,MID(D136,1,3)=Classification!B$6),VLOOKUP(MID(D136,4,4),Classification!E$3:F$73,2,0),VLOOKUP(MID(D136,1,4),Classification!E$3:F$73,2,0))</f>
        <v>Data privacy &amp; freedom of expression</v>
      </c>
      <c r="D136" s="1725" t="s">
        <v>494</v>
      </c>
      <c r="E136" s="1725" t="s">
        <v>1027</v>
      </c>
      <c r="F136" s="1725" t="s">
        <v>314</v>
      </c>
      <c r="G136" s="1725" t="s">
        <v>21</v>
      </c>
      <c r="H136" s="1725" t="s">
        <v>201</v>
      </c>
      <c r="I136" s="1725" t="s">
        <v>1409</v>
      </c>
      <c r="J136" s="1733" t="s">
        <v>262</v>
      </c>
      <c r="K136" s="1733" t="s">
        <v>262</v>
      </c>
      <c r="L136" s="1733">
        <v>0</v>
      </c>
      <c r="M136" s="1733">
        <v>5</v>
      </c>
      <c r="N136" s="1733">
        <v>6</v>
      </c>
      <c r="O136" s="1733">
        <v>154</v>
      </c>
      <c r="P136" s="1726" t="s">
        <v>262</v>
      </c>
      <c r="Q136" s="1726">
        <v>24.6666666666667</v>
      </c>
      <c r="R136" s="1730" t="s">
        <v>262</v>
      </c>
      <c r="S136" s="1730" t="s">
        <v>262</v>
      </c>
    </row>
    <row r="137" spans="1:19" ht="40.5">
      <c r="A137" s="43"/>
      <c r="B137" s="571" t="str">
        <f>VLOOKUP(LEFT(D137,3),Classification!B$3:C$20,2,0)</f>
        <v>GOVERNANCE</v>
      </c>
      <c r="C137" s="571" t="str">
        <f>IF(OR(MID(D137,1,3)=Classification!B$3,MID(D137,1,3)=Classification!B$4,MID(D137,1,3)=Classification!B$5,MID(D137,1,3)=Classification!B$6),VLOOKUP(MID(D137,4,4),Classification!E$3:F$73,2,0),VLOOKUP(MID(D137,1,4),Classification!E$3:F$73,2,0))</f>
        <v>Data privacy &amp; freedom of expression</v>
      </c>
      <c r="D137" s="1725" t="s">
        <v>495</v>
      </c>
      <c r="E137" s="1725" t="s">
        <v>496</v>
      </c>
      <c r="F137" s="1725" t="s">
        <v>235</v>
      </c>
      <c r="G137" s="1725" t="s">
        <v>21</v>
      </c>
      <c r="H137" s="1725" t="s">
        <v>201</v>
      </c>
      <c r="I137" s="1725" t="s">
        <v>1410</v>
      </c>
      <c r="J137" s="1726" t="s">
        <v>262</v>
      </c>
      <c r="K137" s="1726" t="s">
        <v>262</v>
      </c>
      <c r="L137" s="1726">
        <v>0</v>
      </c>
      <c r="M137" s="1726">
        <v>0.4</v>
      </c>
      <c r="N137" s="1726">
        <v>1</v>
      </c>
      <c r="O137" s="1726">
        <v>0.85</v>
      </c>
      <c r="P137" s="1726" t="s">
        <v>262</v>
      </c>
      <c r="Q137" s="1726">
        <v>-0.15</v>
      </c>
      <c r="R137" s="1730" t="s">
        <v>262</v>
      </c>
      <c r="S137" s="1730" t="s">
        <v>262</v>
      </c>
    </row>
    <row r="138" spans="1:19" ht="40.5">
      <c r="A138" s="43"/>
      <c r="B138" s="571" t="str">
        <f>VLOOKUP(LEFT(D138,3),Classification!B$3:C$20,2,0)</f>
        <v>GOVERNANCE</v>
      </c>
      <c r="C138" s="571" t="str">
        <f>IF(OR(MID(D138,1,3)=Classification!B$3,MID(D138,1,3)=Classification!B$4,MID(D138,1,3)=Classification!B$5,MID(D138,1,3)=Classification!B$6),VLOOKUP(MID(D138,4,4),Classification!E$3:F$73,2,0),VLOOKUP(MID(D138,1,4),Classification!E$3:F$73,2,0))</f>
        <v>Data privacy &amp; freedom of expression</v>
      </c>
      <c r="D138" s="1725" t="s">
        <v>489</v>
      </c>
      <c r="E138" s="1725" t="s">
        <v>490</v>
      </c>
      <c r="F138" s="1725" t="s">
        <v>235</v>
      </c>
      <c r="G138" s="1725" t="s">
        <v>21</v>
      </c>
      <c r="H138" s="1725" t="s">
        <v>201</v>
      </c>
      <c r="I138" s="1725" t="s">
        <v>1411</v>
      </c>
      <c r="J138" s="1726" t="s">
        <v>262</v>
      </c>
      <c r="K138" s="1726">
        <v>0</v>
      </c>
      <c r="L138" s="1726">
        <v>0</v>
      </c>
      <c r="M138" s="1726">
        <v>0</v>
      </c>
      <c r="N138" s="1726">
        <v>0</v>
      </c>
      <c r="O138" s="1726">
        <v>1</v>
      </c>
      <c r="P138" s="1726" t="s">
        <v>262</v>
      </c>
      <c r="Q138" s="1726" t="s">
        <v>262</v>
      </c>
      <c r="R138" s="1730" t="s">
        <v>262</v>
      </c>
      <c r="S138" s="1730" t="s">
        <v>262</v>
      </c>
    </row>
    <row r="139" spans="1:19" ht="67.5">
      <c r="A139" s="43"/>
      <c r="B139" s="571" t="str">
        <f>VLOOKUP(LEFT(D139,3),Classification!B$3:C$20,2,0)</f>
        <v>GOVERNANCE</v>
      </c>
      <c r="C139" s="571" t="str">
        <f>IF(OR(MID(D139,1,3)=Classification!B$3,MID(D139,1,3)=Classification!B$4,MID(D139,1,3)=Classification!B$5,MID(D139,1,3)=Classification!B$6),VLOOKUP(MID(D139,4,4),Classification!E$3:F$73,2,0),VLOOKUP(MID(D139,1,4),Classification!E$3:F$73,2,0))</f>
        <v>Data privacy &amp; freedom of expression</v>
      </c>
      <c r="D139" s="1725" t="s">
        <v>503</v>
      </c>
      <c r="E139" s="1725" t="s">
        <v>1412</v>
      </c>
      <c r="F139" s="1725" t="s">
        <v>1362</v>
      </c>
      <c r="G139" s="1725" t="s">
        <v>21</v>
      </c>
      <c r="H139" s="1725" t="s">
        <v>201</v>
      </c>
      <c r="I139" s="1725" t="s">
        <v>1413</v>
      </c>
      <c r="J139" s="1725" t="s">
        <v>262</v>
      </c>
      <c r="K139" s="1725">
        <v>0</v>
      </c>
      <c r="L139" s="1725">
        <v>0</v>
      </c>
      <c r="M139" s="1725">
        <v>0</v>
      </c>
      <c r="N139" s="1725">
        <f>10632/1000000</f>
        <v>1.0632000000000001E-2</v>
      </c>
      <c r="O139" s="1725">
        <f>2977/1000000</f>
        <v>2.977E-3</v>
      </c>
      <c r="P139" s="1726" t="s">
        <v>262</v>
      </c>
      <c r="Q139" s="1726">
        <v>-0.71999623777276101</v>
      </c>
      <c r="R139" s="1730" t="s">
        <v>262</v>
      </c>
      <c r="S139" s="1730" t="s">
        <v>262</v>
      </c>
    </row>
    <row r="140" spans="1:19" ht="54">
      <c r="A140" s="43"/>
      <c r="B140" s="571" t="str">
        <f>VLOOKUP(LEFT(D140,3),Classification!B$3:C$20,2,0)</f>
        <v>GOVERNANCE</v>
      </c>
      <c r="C140" s="571" t="str">
        <f>IF(OR(MID(D140,1,3)=Classification!B$3,MID(D140,1,3)=Classification!B$4,MID(D140,1,3)=Classification!B$5,MID(D140,1,3)=Classification!B$6),VLOOKUP(MID(D140,4,4),Classification!E$3:F$73,2,0),VLOOKUP(MID(D140,1,4),Classification!E$3:F$73,2,0))</f>
        <v>Data privacy &amp; freedom of expression</v>
      </c>
      <c r="D140" s="1725" t="s">
        <v>1777</v>
      </c>
      <c r="E140" s="1725" t="s">
        <v>1778</v>
      </c>
      <c r="F140" s="1725" t="s">
        <v>235</v>
      </c>
      <c r="G140" s="1725" t="s">
        <v>21</v>
      </c>
      <c r="H140" s="1725" t="s">
        <v>201</v>
      </c>
      <c r="I140" s="1725" t="s">
        <v>1779</v>
      </c>
      <c r="J140" s="1726" t="s">
        <v>262</v>
      </c>
      <c r="K140" s="1726" t="s">
        <v>262</v>
      </c>
      <c r="L140" s="1726" t="s">
        <v>262</v>
      </c>
      <c r="M140" s="1726" t="s">
        <v>262</v>
      </c>
      <c r="N140" s="1726" t="s">
        <v>262</v>
      </c>
      <c r="O140" s="1726">
        <v>0.57999999999999996</v>
      </c>
      <c r="P140" s="1726" t="s">
        <v>262</v>
      </c>
      <c r="Q140" s="1726" t="s">
        <v>262</v>
      </c>
      <c r="R140" s="1730" t="s">
        <v>1780</v>
      </c>
      <c r="S140" s="1730" t="s">
        <v>262</v>
      </c>
    </row>
    <row r="141" spans="1:19" ht="54">
      <c r="A141" s="43"/>
      <c r="B141" s="571" t="str">
        <f>VLOOKUP(LEFT(D141,3),Classification!B$3:C$20,2,0)</f>
        <v>GOVERNANCE</v>
      </c>
      <c r="C141" s="571" t="str">
        <f>IF(OR(MID(D141,1,3)=Classification!B$3,MID(D141,1,3)=Classification!B$4,MID(D141,1,3)=Classification!B$5,MID(D141,1,3)=Classification!B$6),VLOOKUP(MID(D141,4,4),Classification!E$3:F$73,2,0),VLOOKUP(MID(D141,1,4),Classification!E$3:F$73,2,0))</f>
        <v>Ethics, integrity &amp; talent attraction</v>
      </c>
      <c r="D141" s="1725" t="s">
        <v>335</v>
      </c>
      <c r="E141" s="1725" t="s">
        <v>1414</v>
      </c>
      <c r="F141" s="1725" t="s">
        <v>235</v>
      </c>
      <c r="G141" s="1725" t="s">
        <v>21</v>
      </c>
      <c r="H141" s="1725" t="s">
        <v>201</v>
      </c>
      <c r="I141" s="1725" t="s">
        <v>1415</v>
      </c>
      <c r="J141" s="1726" t="s">
        <v>262</v>
      </c>
      <c r="K141" s="1726">
        <v>0.67</v>
      </c>
      <c r="L141" s="1726">
        <v>0.73</v>
      </c>
      <c r="M141" s="1726">
        <v>0.91</v>
      </c>
      <c r="N141" s="1726">
        <v>0.94</v>
      </c>
      <c r="O141" s="1726">
        <v>0.97</v>
      </c>
      <c r="P141" s="1726" t="s">
        <v>262</v>
      </c>
      <c r="Q141" s="1726">
        <v>3.1914893617021302E-2</v>
      </c>
      <c r="R141" s="1730" t="s">
        <v>1773</v>
      </c>
      <c r="S141" s="1730" t="s">
        <v>262</v>
      </c>
    </row>
    <row r="142" spans="1:19" ht="54">
      <c r="A142" s="43"/>
      <c r="B142" s="571" t="str">
        <f>VLOOKUP(LEFT(D142,3),Classification!B$3:C$20,2,0)</f>
        <v>GOVERNANCE</v>
      </c>
      <c r="C142" s="571" t="str">
        <f>IF(OR(MID(D142,1,3)=Classification!B$3,MID(D142,1,3)=Classification!B$4,MID(D142,1,3)=Classification!B$5,MID(D142,1,3)=Classification!B$6),VLOOKUP(MID(D142,4,4),Classification!E$3:F$73,2,0),VLOOKUP(MID(D142,1,4),Classification!E$3:F$73,2,0))</f>
        <v>Ethics, integrity &amp; talent attraction</v>
      </c>
      <c r="D142" s="1725" t="s">
        <v>42</v>
      </c>
      <c r="E142" s="1725" t="s">
        <v>1416</v>
      </c>
      <c r="F142" s="1725" t="s">
        <v>235</v>
      </c>
      <c r="G142" s="1725" t="s">
        <v>21</v>
      </c>
      <c r="H142" s="1725" t="s">
        <v>201</v>
      </c>
      <c r="I142" s="1725" t="s">
        <v>1417</v>
      </c>
      <c r="J142" s="1726" t="s">
        <v>262</v>
      </c>
      <c r="K142" s="1726">
        <v>0.85</v>
      </c>
      <c r="L142" s="1726">
        <v>0.87</v>
      </c>
      <c r="M142" s="1726">
        <v>0.86</v>
      </c>
      <c r="N142" s="1726">
        <v>0.85</v>
      </c>
      <c r="O142" s="1726">
        <v>0.85</v>
      </c>
      <c r="P142" s="1726" t="s">
        <v>262</v>
      </c>
      <c r="Q142" s="1726">
        <v>0</v>
      </c>
      <c r="R142" s="1730" t="s">
        <v>1781</v>
      </c>
      <c r="S142" s="1730" t="s">
        <v>262</v>
      </c>
    </row>
    <row r="143" spans="1:19" ht="40.5">
      <c r="A143" s="43"/>
      <c r="B143" s="571" t="str">
        <f>VLOOKUP(LEFT(D143,3),Classification!B$3:C$20,2,0)</f>
        <v>GOVERNANCE</v>
      </c>
      <c r="C143" s="571" t="str">
        <f>IF(OR(MID(D143,1,3)=Classification!B$3,MID(D143,1,3)=Classification!B$4,MID(D143,1,3)=Classification!B$5,MID(D143,1,3)=Classification!B$6),VLOOKUP(MID(D143,4,4),Classification!E$3:F$73,2,0),VLOOKUP(MID(D143,1,4),Classification!E$3:F$73,2,0))</f>
        <v>Ethics, integrity &amp; talent attraction</v>
      </c>
      <c r="D143" s="1725" t="s">
        <v>340</v>
      </c>
      <c r="E143" s="1725" t="s">
        <v>341</v>
      </c>
      <c r="F143" s="1725" t="s">
        <v>314</v>
      </c>
      <c r="G143" s="1725" t="s">
        <v>21</v>
      </c>
      <c r="H143" s="1725" t="s">
        <v>201</v>
      </c>
      <c r="I143" s="1725" t="s">
        <v>1418</v>
      </c>
      <c r="J143" s="1733" t="s">
        <v>262</v>
      </c>
      <c r="K143" s="1733">
        <v>398</v>
      </c>
      <c r="L143" s="1733">
        <v>572</v>
      </c>
      <c r="M143" s="1733">
        <v>1059</v>
      </c>
      <c r="N143" s="1733">
        <v>1226</v>
      </c>
      <c r="O143" s="1733">
        <v>1153</v>
      </c>
      <c r="P143" s="1726" t="s">
        <v>262</v>
      </c>
      <c r="Q143" s="1726">
        <v>-5.9543230016313203E-2</v>
      </c>
      <c r="R143" s="1730" t="s">
        <v>262</v>
      </c>
      <c r="S143" s="1730" t="s">
        <v>262</v>
      </c>
    </row>
    <row r="144" spans="1:19" ht="40.5">
      <c r="A144" s="43"/>
      <c r="B144" s="571" t="str">
        <f>VLOOKUP(LEFT(D144,3),Classification!B$3:C$20,2,0)</f>
        <v>GOVERNANCE</v>
      </c>
      <c r="C144" s="571" t="str">
        <f>IF(OR(MID(D144,1,3)=Classification!B$3,MID(D144,1,3)=Classification!B$4,MID(D144,1,3)=Classification!B$5,MID(D144,1,3)=Classification!B$6),VLOOKUP(MID(D144,4,4),Classification!E$3:F$73,2,0),VLOOKUP(MID(D144,1,4),Classification!E$3:F$73,2,0))</f>
        <v>Ethics, integrity &amp; talent attraction</v>
      </c>
      <c r="D144" s="1725" t="s">
        <v>343</v>
      </c>
      <c r="E144" s="1725" t="s">
        <v>1419</v>
      </c>
      <c r="F144" s="1725" t="s">
        <v>314</v>
      </c>
      <c r="G144" s="1725" t="s">
        <v>21</v>
      </c>
      <c r="H144" s="1725" t="s">
        <v>201</v>
      </c>
      <c r="I144" s="1725" t="s">
        <v>1420</v>
      </c>
      <c r="J144" s="1733" t="s">
        <v>262</v>
      </c>
      <c r="K144" s="1733">
        <v>26</v>
      </c>
      <c r="L144" s="1733">
        <v>46</v>
      </c>
      <c r="M144" s="1733">
        <v>113</v>
      </c>
      <c r="N144" s="1733">
        <v>112</v>
      </c>
      <c r="O144" s="1733">
        <v>114</v>
      </c>
      <c r="P144" s="1726" t="s">
        <v>262</v>
      </c>
      <c r="Q144" s="1726">
        <v>1.7857142857142801E-2</v>
      </c>
      <c r="R144" s="1730" t="s">
        <v>262</v>
      </c>
      <c r="S144" s="1730" t="s">
        <v>262</v>
      </c>
    </row>
    <row r="145" spans="1:19" ht="54">
      <c r="A145" s="43"/>
      <c r="B145" s="571" t="str">
        <f>VLOOKUP(LEFT(D145,3),Classification!B$3:C$20,2,0)</f>
        <v>GOVERNANCE</v>
      </c>
      <c r="C145" s="571" t="str">
        <f>IF(OR(MID(D145,1,3)=Classification!B$3,MID(D145,1,3)=Classification!B$4,MID(D145,1,3)=Classification!B$5,MID(D145,1,3)=Classification!B$6),VLOOKUP(MID(D145,4,4),Classification!E$3:F$73,2,0),VLOOKUP(MID(D145,1,4),Classification!E$3:F$73,2,0))</f>
        <v>Ethics, integrity &amp; talent attraction</v>
      </c>
      <c r="D145" s="1725" t="s">
        <v>345</v>
      </c>
      <c r="E145" s="1725" t="s">
        <v>1421</v>
      </c>
      <c r="F145" s="1725" t="s">
        <v>314</v>
      </c>
      <c r="G145" s="1725" t="s">
        <v>21</v>
      </c>
      <c r="H145" s="1725" t="s">
        <v>201</v>
      </c>
      <c r="I145" s="1725" t="s">
        <v>1422</v>
      </c>
      <c r="J145" s="1733" t="s">
        <v>262</v>
      </c>
      <c r="K145" s="1733">
        <v>52</v>
      </c>
      <c r="L145" s="1733">
        <v>113</v>
      </c>
      <c r="M145" s="1733">
        <v>219</v>
      </c>
      <c r="N145" s="1733">
        <v>253</v>
      </c>
      <c r="O145" s="1733">
        <v>252</v>
      </c>
      <c r="P145" s="1726" t="s">
        <v>262</v>
      </c>
      <c r="Q145" s="1726">
        <v>-3.9525691699604498E-3</v>
      </c>
      <c r="R145" s="1730" t="s">
        <v>262</v>
      </c>
      <c r="S145" s="1730" t="s">
        <v>262</v>
      </c>
    </row>
    <row r="146" spans="1:19" ht="40.5">
      <c r="A146" s="43"/>
      <c r="B146" s="571" t="str">
        <f>VLOOKUP(LEFT(D146,3),Classification!B$3:C$20,2,0)</f>
        <v>GOVERNANCE</v>
      </c>
      <c r="C146" s="571" t="str">
        <f>IF(OR(MID(D146,1,3)=Classification!B$3,MID(D146,1,3)=Classification!B$4,MID(D146,1,3)=Classification!B$5,MID(D146,1,3)=Classification!B$6),VLOOKUP(MID(D146,4,4),Classification!E$3:F$73,2,0),VLOOKUP(MID(D146,1,4),Classification!E$3:F$73,2,0))</f>
        <v>Ethics, integrity &amp; talent attraction</v>
      </c>
      <c r="D146" s="1725" t="s">
        <v>347</v>
      </c>
      <c r="E146" s="1725" t="s">
        <v>348</v>
      </c>
      <c r="F146" s="1725" t="s">
        <v>314</v>
      </c>
      <c r="G146" s="1725" t="s">
        <v>21</v>
      </c>
      <c r="H146" s="1725" t="s">
        <v>201</v>
      </c>
      <c r="I146" s="1725" t="s">
        <v>1423</v>
      </c>
      <c r="J146" s="1733" t="s">
        <v>262</v>
      </c>
      <c r="K146" s="1733">
        <v>44</v>
      </c>
      <c r="L146" s="1733">
        <v>64</v>
      </c>
      <c r="M146" s="1733">
        <v>69</v>
      </c>
      <c r="N146" s="1733">
        <v>73</v>
      </c>
      <c r="O146" s="1733">
        <v>83</v>
      </c>
      <c r="P146" s="1726" t="s">
        <v>262</v>
      </c>
      <c r="Q146" s="1726">
        <v>0.13698630136986301</v>
      </c>
      <c r="R146" s="1730" t="s">
        <v>262</v>
      </c>
      <c r="S146" s="1730" t="s">
        <v>262</v>
      </c>
    </row>
    <row r="147" spans="1:19" ht="40.5">
      <c r="A147" s="43"/>
      <c r="B147" s="571" t="str">
        <f>VLOOKUP(LEFT(D147,3),Classification!B$3:C$20,2,0)</f>
        <v>GOVERNANCE</v>
      </c>
      <c r="C147" s="571" t="str">
        <f>IF(OR(MID(D147,1,3)=Classification!B$3,MID(D147,1,3)=Classification!B$4,MID(D147,1,3)=Classification!B$5,MID(D147,1,3)=Classification!B$6),VLOOKUP(MID(D147,4,4),Classification!E$3:F$73,2,0),VLOOKUP(MID(D147,1,4),Classification!E$3:F$73,2,0))</f>
        <v>Ethics, integrity &amp; talent attraction</v>
      </c>
      <c r="D147" s="1725" t="s">
        <v>1782</v>
      </c>
      <c r="E147" s="1725" t="s">
        <v>1783</v>
      </c>
      <c r="F147" s="1725" t="s">
        <v>235</v>
      </c>
      <c r="G147" s="1725" t="s">
        <v>21</v>
      </c>
      <c r="H147" s="1725" t="s">
        <v>201</v>
      </c>
      <c r="I147" s="1725" t="s">
        <v>1784</v>
      </c>
      <c r="J147" s="1726" t="s">
        <v>262</v>
      </c>
      <c r="K147" s="1726" t="s">
        <v>262</v>
      </c>
      <c r="L147" s="1726" t="s">
        <v>262</v>
      </c>
      <c r="M147" s="1726" t="s">
        <v>262</v>
      </c>
      <c r="N147" s="1726" t="s">
        <v>262</v>
      </c>
      <c r="O147" s="1726" t="s">
        <v>2003</v>
      </c>
      <c r="P147" s="1726" t="s">
        <v>262</v>
      </c>
      <c r="Q147" s="1726" t="s">
        <v>262</v>
      </c>
      <c r="R147" s="1730" t="s">
        <v>1781</v>
      </c>
      <c r="S147" s="1730" t="s">
        <v>262</v>
      </c>
    </row>
    <row r="148" spans="1:19" ht="27">
      <c r="A148" s="43"/>
      <c r="B148" s="571" t="str">
        <f>VLOOKUP(LEFT(D148,3),Classification!B$3:C$20,2,0)</f>
        <v>GOVERNANCE</v>
      </c>
      <c r="C148" s="571" t="str">
        <f>IF(OR(MID(D148,1,3)=Classification!B$3,MID(D148,1,3)=Classification!B$4,MID(D148,1,3)=Classification!B$5,MID(D148,1,3)=Classification!B$6),VLOOKUP(MID(D148,4,4),Classification!E$3:F$73,2,0),VLOOKUP(MID(D148,1,4),Classification!E$3:F$73,2,0))</f>
        <v>Organization</v>
      </c>
      <c r="D148" s="1725" t="s">
        <v>428</v>
      </c>
      <c r="E148" s="1725" t="s">
        <v>1424</v>
      </c>
      <c r="F148" s="1725" t="s">
        <v>235</v>
      </c>
      <c r="G148" s="1725" t="s">
        <v>21</v>
      </c>
      <c r="H148" s="1725" t="s">
        <v>201</v>
      </c>
      <c r="I148" s="1725" t="s">
        <v>1425</v>
      </c>
      <c r="J148" s="1726">
        <v>0.97</v>
      </c>
      <c r="K148" s="1726">
        <v>1</v>
      </c>
      <c r="L148" s="1726">
        <v>1</v>
      </c>
      <c r="M148" s="1726">
        <v>0.96</v>
      </c>
      <c r="N148" s="1726">
        <v>1</v>
      </c>
      <c r="O148" s="1726">
        <v>0.96</v>
      </c>
      <c r="P148" s="1726">
        <v>-1.03092783505154E-2</v>
      </c>
      <c r="Q148" s="1726">
        <v>-0.04</v>
      </c>
      <c r="R148" s="1730" t="s">
        <v>262</v>
      </c>
      <c r="S148" s="1730" t="s">
        <v>262</v>
      </c>
    </row>
    <row r="149" spans="1:19" ht="27">
      <c r="A149" s="43"/>
      <c r="B149" s="571" t="str">
        <f>VLOOKUP(LEFT(D149,3),Classification!B$3:C$20,2,0)</f>
        <v>GOVERNANCE</v>
      </c>
      <c r="C149" s="571" t="str">
        <f>IF(OR(MID(D149,1,3)=Classification!B$3,MID(D149,1,3)=Classification!B$4,MID(D149,1,3)=Classification!B$5,MID(D149,1,3)=Classification!B$6),VLOOKUP(MID(D149,4,4),Classification!E$3:F$73,2,0),VLOOKUP(MID(D149,1,4),Classification!E$3:F$73,2,0))</f>
        <v>Organization</v>
      </c>
      <c r="D149" s="1725" t="s">
        <v>427</v>
      </c>
      <c r="E149" s="1725" t="s">
        <v>1426</v>
      </c>
      <c r="F149" s="1725" t="s">
        <v>314</v>
      </c>
      <c r="G149" s="1725" t="s">
        <v>21</v>
      </c>
      <c r="H149" s="1725" t="s">
        <v>201</v>
      </c>
      <c r="I149" s="1725" t="s">
        <v>1427</v>
      </c>
      <c r="J149" s="1733">
        <v>8</v>
      </c>
      <c r="K149" s="1733">
        <v>8</v>
      </c>
      <c r="L149" s="1733">
        <v>7</v>
      </c>
      <c r="M149" s="1733">
        <v>7</v>
      </c>
      <c r="N149" s="1733">
        <v>7</v>
      </c>
      <c r="O149" s="1733">
        <v>7</v>
      </c>
      <c r="P149" s="1726">
        <v>-0.125</v>
      </c>
      <c r="Q149" s="1726">
        <v>0</v>
      </c>
      <c r="R149" s="1730" t="s">
        <v>262</v>
      </c>
      <c r="S149" s="1730" t="s">
        <v>262</v>
      </c>
    </row>
    <row r="150" spans="1:19" ht="27">
      <c r="A150" s="43"/>
      <c r="B150" s="571" t="str">
        <f>VLOOKUP(LEFT(D150,3),Classification!B$3:C$20,2,0)</f>
        <v>GOVERNANCE</v>
      </c>
      <c r="C150" s="571" t="str">
        <f>IF(OR(MID(D150,1,3)=Classification!B$3,MID(D150,1,3)=Classification!B$4,MID(D150,1,3)=Classification!B$5,MID(D150,1,3)=Classification!B$6),VLOOKUP(MID(D150,4,4),Classification!E$3:F$73,2,0),VLOOKUP(MID(D150,1,4),Classification!E$3:F$73,2,0))</f>
        <v>Organization</v>
      </c>
      <c r="D150" s="1725" t="s">
        <v>398</v>
      </c>
      <c r="E150" s="1725" t="s">
        <v>1428</v>
      </c>
      <c r="F150" s="1725" t="s">
        <v>314</v>
      </c>
      <c r="G150" s="1725" t="s">
        <v>21</v>
      </c>
      <c r="H150" s="1725" t="s">
        <v>201</v>
      </c>
      <c r="I150" s="1725" t="s">
        <v>1429</v>
      </c>
      <c r="J150" s="1733">
        <v>5</v>
      </c>
      <c r="K150" s="1733">
        <v>4</v>
      </c>
      <c r="L150" s="1733">
        <v>4</v>
      </c>
      <c r="M150" s="1733">
        <v>4</v>
      </c>
      <c r="N150" s="1733">
        <v>4</v>
      </c>
      <c r="O150" s="1733">
        <v>4</v>
      </c>
      <c r="P150" s="1726">
        <v>-0.2</v>
      </c>
      <c r="Q150" s="1726">
        <v>0</v>
      </c>
      <c r="R150" s="1730" t="s">
        <v>262</v>
      </c>
      <c r="S150" s="1730" t="s">
        <v>262</v>
      </c>
    </row>
    <row r="151" spans="1:19" ht="27">
      <c r="A151" s="43"/>
      <c r="B151" s="571" t="str">
        <f>VLOOKUP(LEFT(D151,3),Classification!B$3:C$20,2,0)</f>
        <v>GOVERNANCE</v>
      </c>
      <c r="C151" s="571" t="str">
        <f>IF(OR(MID(D151,1,3)=Classification!B$3,MID(D151,1,3)=Classification!B$4,MID(D151,1,3)=Classification!B$5,MID(D151,1,3)=Classification!B$6),VLOOKUP(MID(D151,4,4),Classification!E$3:F$73,2,0),VLOOKUP(MID(D151,1,4),Classification!E$3:F$73,2,0))</f>
        <v>Organization</v>
      </c>
      <c r="D151" s="1725" t="s">
        <v>400</v>
      </c>
      <c r="E151" s="1725" t="s">
        <v>1430</v>
      </c>
      <c r="F151" s="1725" t="s">
        <v>235</v>
      </c>
      <c r="G151" s="1725" t="s">
        <v>21</v>
      </c>
      <c r="H151" s="1725" t="s">
        <v>201</v>
      </c>
      <c r="I151" s="1725" t="s">
        <v>1431</v>
      </c>
      <c r="J151" s="1726">
        <v>1</v>
      </c>
      <c r="K151" s="1726">
        <v>1</v>
      </c>
      <c r="L151" s="1726">
        <v>1</v>
      </c>
      <c r="M151" s="1726">
        <v>1</v>
      </c>
      <c r="N151" s="1726">
        <v>1</v>
      </c>
      <c r="O151" s="1726">
        <v>1</v>
      </c>
      <c r="P151" s="1726">
        <v>0</v>
      </c>
      <c r="Q151" s="1726">
        <v>0</v>
      </c>
      <c r="R151" s="1730" t="s">
        <v>262</v>
      </c>
      <c r="S151" s="1730" t="s">
        <v>262</v>
      </c>
    </row>
    <row r="152" spans="1:19" ht="27">
      <c r="A152" s="43"/>
      <c r="B152" s="571" t="str">
        <f>VLOOKUP(LEFT(D152,3),Classification!B$3:C$20,2,0)</f>
        <v>GOVERNANCE</v>
      </c>
      <c r="C152" s="571" t="str">
        <f>IF(OR(MID(D152,1,3)=Classification!B$3,MID(D152,1,3)=Classification!B$4,MID(D152,1,3)=Classification!B$5,MID(D152,1,3)=Classification!B$6),VLOOKUP(MID(D152,4,4),Classification!E$3:F$73,2,0),VLOOKUP(MID(D152,1,4),Classification!E$3:F$73,2,0))</f>
        <v>Organization</v>
      </c>
      <c r="D152" s="1725" t="s">
        <v>425</v>
      </c>
      <c r="E152" s="1725" t="s">
        <v>1432</v>
      </c>
      <c r="F152" s="1725" t="s">
        <v>235</v>
      </c>
      <c r="G152" s="1725" t="s">
        <v>21</v>
      </c>
      <c r="H152" s="1725" t="s">
        <v>201</v>
      </c>
      <c r="I152" s="1725" t="s">
        <v>1433</v>
      </c>
      <c r="J152" s="1726">
        <v>0.98</v>
      </c>
      <c r="K152" s="1726">
        <v>1</v>
      </c>
      <c r="L152" s="1726">
        <v>0.99</v>
      </c>
      <c r="M152" s="1726">
        <v>0.93</v>
      </c>
      <c r="N152" s="1726">
        <v>0.95</v>
      </c>
      <c r="O152" s="1726">
        <v>0.95</v>
      </c>
      <c r="P152" s="1726">
        <v>-3.06122448979592E-2</v>
      </c>
      <c r="Q152" s="1726">
        <v>0</v>
      </c>
      <c r="R152" s="1730" t="s">
        <v>262</v>
      </c>
      <c r="S152" s="1730" t="s">
        <v>262</v>
      </c>
    </row>
    <row r="153" spans="1:19" ht="27">
      <c r="A153" s="43"/>
      <c r="B153" s="571" t="str">
        <f>VLOOKUP(LEFT(D153,3),Classification!B$3:C$20,2,0)</f>
        <v>GOVERNANCE</v>
      </c>
      <c r="C153" s="571" t="str">
        <f>IF(OR(MID(D153,1,3)=Classification!B$3,MID(D153,1,3)=Classification!B$4,MID(D153,1,3)=Classification!B$5,MID(D153,1,3)=Classification!B$6),VLOOKUP(MID(D153,4,4),Classification!E$3:F$73,2,0),VLOOKUP(MID(D153,1,4),Classification!E$3:F$73,2,0))</f>
        <v>Organization</v>
      </c>
      <c r="D153" s="1725" t="s">
        <v>377</v>
      </c>
      <c r="E153" s="1725" t="s">
        <v>1434</v>
      </c>
      <c r="F153" s="1725" t="s">
        <v>314</v>
      </c>
      <c r="G153" s="1725" t="s">
        <v>21</v>
      </c>
      <c r="H153" s="1725" t="s">
        <v>201</v>
      </c>
      <c r="I153" s="1725" t="s">
        <v>1435</v>
      </c>
      <c r="J153" s="1733">
        <v>60</v>
      </c>
      <c r="K153" s="1733">
        <v>58</v>
      </c>
      <c r="L153" s="1733">
        <v>57</v>
      </c>
      <c r="M153" s="1733">
        <v>58</v>
      </c>
      <c r="N153" s="1733">
        <v>59</v>
      </c>
      <c r="O153" s="1733">
        <v>60</v>
      </c>
      <c r="P153" s="1726">
        <v>0</v>
      </c>
      <c r="Q153" s="1726">
        <v>1.6949152542372801E-2</v>
      </c>
      <c r="R153" s="1730" t="s">
        <v>262</v>
      </c>
      <c r="S153" s="1730" t="s">
        <v>262</v>
      </c>
    </row>
    <row r="154" spans="1:19" ht="27">
      <c r="A154" s="43"/>
      <c r="B154" s="571" t="str">
        <f>VLOOKUP(LEFT(D154,3),Classification!B$3:C$20,2,0)</f>
        <v>GOVERNANCE</v>
      </c>
      <c r="C154" s="571" t="str">
        <f>IF(OR(MID(D154,1,3)=Classification!B$3,MID(D154,1,3)=Classification!B$4,MID(D154,1,3)=Classification!B$5,MID(D154,1,3)=Classification!B$6),VLOOKUP(MID(D154,4,4),Classification!E$3:F$73,2,0),VLOOKUP(MID(D154,1,4),Classification!E$3:F$73,2,0))</f>
        <v>Organization</v>
      </c>
      <c r="D154" s="1725" t="s">
        <v>388</v>
      </c>
      <c r="E154" s="1725" t="s">
        <v>1436</v>
      </c>
      <c r="F154" s="1725" t="s">
        <v>314</v>
      </c>
      <c r="G154" s="1725" t="s">
        <v>21</v>
      </c>
      <c r="H154" s="1725" t="s">
        <v>201</v>
      </c>
      <c r="I154" s="1725" t="s">
        <v>1437</v>
      </c>
      <c r="J154" s="1733">
        <v>5.9</v>
      </c>
      <c r="K154" s="1733">
        <v>5</v>
      </c>
      <c r="L154" s="1733">
        <v>4.4000000000000004</v>
      </c>
      <c r="M154" s="1733">
        <v>5</v>
      </c>
      <c r="N154" s="1733">
        <v>5</v>
      </c>
      <c r="O154" s="1733">
        <v>6</v>
      </c>
      <c r="P154" s="1726">
        <v>1.6949152542372801E-2</v>
      </c>
      <c r="Q154" s="1726">
        <v>0.2</v>
      </c>
      <c r="R154" s="1730" t="s">
        <v>262</v>
      </c>
      <c r="S154" s="1730" t="s">
        <v>262</v>
      </c>
    </row>
    <row r="155" spans="1:19" ht="27">
      <c r="A155" s="43"/>
      <c r="B155" s="571" t="str">
        <f>VLOOKUP(LEFT(D155,3),Classification!B$3:C$20,2,0)</f>
        <v>GOVERNANCE</v>
      </c>
      <c r="C155" s="571" t="str">
        <f>IF(OR(MID(D155,1,3)=Classification!B$3,MID(D155,1,3)=Classification!B$4,MID(D155,1,3)=Classification!B$5,MID(D155,1,3)=Classification!B$6),VLOOKUP(MID(D155,4,4),Classification!E$3:F$73,2,0),VLOOKUP(MID(D155,1,4),Classification!E$3:F$73,2,0))</f>
        <v>Organization</v>
      </c>
      <c r="D155" s="1725" t="s">
        <v>1438</v>
      </c>
      <c r="E155" s="1725" t="s">
        <v>1785</v>
      </c>
      <c r="F155" s="1725" t="s">
        <v>235</v>
      </c>
      <c r="G155" s="1725" t="s">
        <v>21</v>
      </c>
      <c r="H155" s="1725" t="s">
        <v>201</v>
      </c>
      <c r="I155" s="1725" t="s">
        <v>1439</v>
      </c>
      <c r="J155" s="1726">
        <v>0.82</v>
      </c>
      <c r="K155" s="1726">
        <v>0.83</v>
      </c>
      <c r="L155" s="1726">
        <v>0.83333333333333304</v>
      </c>
      <c r="M155" s="1726">
        <v>0.83</v>
      </c>
      <c r="N155" s="1726">
        <v>0.82</v>
      </c>
      <c r="O155" s="1726">
        <v>0.83</v>
      </c>
      <c r="P155" s="1726">
        <v>1.21951219512195E-2</v>
      </c>
      <c r="Q155" s="1726">
        <v>1.21951219512195E-2</v>
      </c>
      <c r="R155" s="1730" t="s">
        <v>262</v>
      </c>
      <c r="S155" s="1730" t="s">
        <v>262</v>
      </c>
    </row>
    <row r="156" spans="1:19" ht="27">
      <c r="A156" s="43"/>
      <c r="B156" s="571" t="str">
        <f>VLOOKUP(LEFT(D156,3),Classification!B$3:C$20,2,0)</f>
        <v>GOVERNANCE</v>
      </c>
      <c r="C156" s="571" t="str">
        <f>IF(OR(MID(D156,1,3)=Classification!B$3,MID(D156,1,3)=Classification!B$4,MID(D156,1,3)=Classification!B$5,MID(D156,1,3)=Classification!B$6),VLOOKUP(MID(D156,4,4),Classification!E$3:F$73,2,0),VLOOKUP(MID(D156,1,4),Classification!E$3:F$73,2,0))</f>
        <v>Organization</v>
      </c>
      <c r="D156" s="1725" t="s">
        <v>366</v>
      </c>
      <c r="E156" s="1725" t="s">
        <v>1440</v>
      </c>
      <c r="F156" s="1725" t="s">
        <v>314</v>
      </c>
      <c r="G156" s="1725" t="s">
        <v>21</v>
      </c>
      <c r="H156" s="1725" t="s">
        <v>201</v>
      </c>
      <c r="I156" s="1725" t="s">
        <v>1441</v>
      </c>
      <c r="J156" s="1733">
        <v>14</v>
      </c>
      <c r="K156" s="1733">
        <v>14</v>
      </c>
      <c r="L156" s="1733">
        <v>15</v>
      </c>
      <c r="M156" s="1733">
        <v>15</v>
      </c>
      <c r="N156" s="1733">
        <v>14</v>
      </c>
      <c r="O156" s="1733">
        <v>15</v>
      </c>
      <c r="P156" s="1726">
        <v>7.1428571428571397E-2</v>
      </c>
      <c r="Q156" s="1726">
        <v>7.1428571428571397E-2</v>
      </c>
      <c r="R156" s="1730" t="s">
        <v>262</v>
      </c>
      <c r="S156" s="1730" t="s">
        <v>262</v>
      </c>
    </row>
    <row r="157" spans="1:19" ht="40.5">
      <c r="A157" s="43"/>
      <c r="B157" s="571" t="str">
        <f>VLOOKUP(LEFT(D157,3),Classification!B$3:C$20,2,0)</f>
        <v>GOVERNANCE</v>
      </c>
      <c r="C157" s="571" t="str">
        <f>IF(OR(MID(D157,1,3)=Classification!B$3,MID(D157,1,3)=Classification!B$4,MID(D157,1,3)=Classification!B$5,MID(D157,1,3)=Classification!B$6),VLOOKUP(MID(D157,4,4),Classification!E$3:F$73,2,0),VLOOKUP(MID(D157,1,4),Classification!E$3:F$73,2,0))</f>
        <v>Organization</v>
      </c>
      <c r="D157" s="1725" t="s">
        <v>371</v>
      </c>
      <c r="E157" s="1725" t="s">
        <v>1442</v>
      </c>
      <c r="F157" s="1725" t="s">
        <v>314</v>
      </c>
      <c r="G157" s="1725" t="s">
        <v>21</v>
      </c>
      <c r="H157" s="1725" t="s">
        <v>201</v>
      </c>
      <c r="I157" s="1725" t="s">
        <v>1443</v>
      </c>
      <c r="J157" s="1733">
        <v>1</v>
      </c>
      <c r="K157" s="1733">
        <v>1</v>
      </c>
      <c r="L157" s="1733">
        <v>1</v>
      </c>
      <c r="M157" s="1733">
        <v>1</v>
      </c>
      <c r="N157" s="1733">
        <v>1</v>
      </c>
      <c r="O157" s="1733">
        <v>1</v>
      </c>
      <c r="P157" s="1726">
        <v>0</v>
      </c>
      <c r="Q157" s="1726">
        <v>0</v>
      </c>
      <c r="R157" s="1730" t="s">
        <v>262</v>
      </c>
      <c r="S157" s="1730" t="s">
        <v>262</v>
      </c>
    </row>
    <row r="158" spans="1:19" ht="27">
      <c r="A158" s="43"/>
      <c r="B158" s="571" t="str">
        <f>VLOOKUP(LEFT(D158,3),Classification!B$3:C$20,2,0)</f>
        <v>GOVERNANCE</v>
      </c>
      <c r="C158" s="571" t="str">
        <f>IF(OR(MID(D158,1,3)=Classification!B$3,MID(D158,1,3)=Classification!B$4,MID(D158,1,3)=Classification!B$5,MID(D158,1,3)=Classification!B$6),VLOOKUP(MID(D158,4,4),Classification!E$3:F$73,2,0),VLOOKUP(MID(D158,1,4),Classification!E$3:F$73,2,0))</f>
        <v>Organization</v>
      </c>
      <c r="D158" s="1725" t="s">
        <v>373</v>
      </c>
      <c r="E158" s="1725" t="s">
        <v>1444</v>
      </c>
      <c r="F158" s="1725" t="s">
        <v>314</v>
      </c>
      <c r="G158" s="1725" t="s">
        <v>21</v>
      </c>
      <c r="H158" s="1725" t="s">
        <v>201</v>
      </c>
      <c r="I158" s="1725" t="s">
        <v>1445</v>
      </c>
      <c r="J158" s="1733">
        <v>2</v>
      </c>
      <c r="K158" s="1733">
        <v>2</v>
      </c>
      <c r="L158" s="1733">
        <v>2</v>
      </c>
      <c r="M158" s="1733">
        <v>2</v>
      </c>
      <c r="N158" s="1733">
        <v>2</v>
      </c>
      <c r="O158" s="1733">
        <v>2</v>
      </c>
      <c r="P158" s="1726">
        <v>0</v>
      </c>
      <c r="Q158" s="1726">
        <v>0</v>
      </c>
      <c r="R158" s="1730" t="s">
        <v>262</v>
      </c>
      <c r="S158" s="1730" t="s">
        <v>262</v>
      </c>
    </row>
    <row r="159" spans="1:19" ht="27">
      <c r="A159" s="43"/>
      <c r="B159" s="571" t="str">
        <f>VLOOKUP(LEFT(D159,3),Classification!B$3:C$20,2,0)</f>
        <v>GOVERNANCE</v>
      </c>
      <c r="C159" s="571" t="str">
        <f>IF(OR(MID(D159,1,3)=Classification!B$3,MID(D159,1,3)=Classification!B$4,MID(D159,1,3)=Classification!B$5,MID(D159,1,3)=Classification!B$6),VLOOKUP(MID(D159,4,4),Classification!E$3:F$73,2,0),VLOOKUP(MID(D159,1,4),Classification!E$3:F$73,2,0))</f>
        <v>Organization</v>
      </c>
      <c r="D159" s="1725" t="s">
        <v>423</v>
      </c>
      <c r="E159" s="1725" t="s">
        <v>1446</v>
      </c>
      <c r="F159" s="1725" t="s">
        <v>314</v>
      </c>
      <c r="G159" s="1725" t="s">
        <v>21</v>
      </c>
      <c r="H159" s="1725" t="s">
        <v>201</v>
      </c>
      <c r="I159" s="1725" t="s">
        <v>1447</v>
      </c>
      <c r="J159" s="1733">
        <v>3</v>
      </c>
      <c r="K159" s="1733">
        <v>2</v>
      </c>
      <c r="L159" s="1733">
        <v>1</v>
      </c>
      <c r="M159" s="1733">
        <v>2</v>
      </c>
      <c r="N159" s="1733">
        <v>4</v>
      </c>
      <c r="O159" s="1733">
        <v>3</v>
      </c>
      <c r="P159" s="1726">
        <v>0</v>
      </c>
      <c r="Q159" s="1726">
        <v>-0.25</v>
      </c>
      <c r="R159" s="1730" t="s">
        <v>262</v>
      </c>
      <c r="S159" s="1730" t="s">
        <v>262</v>
      </c>
    </row>
    <row r="160" spans="1:19" ht="27">
      <c r="A160" s="43"/>
      <c r="B160" s="571" t="str">
        <f>VLOOKUP(LEFT(D160,3),Classification!B$3:C$20,2,0)</f>
        <v>GOVERNANCE</v>
      </c>
      <c r="C160" s="571" t="str">
        <f>IF(OR(MID(D160,1,3)=Classification!B$3,MID(D160,1,3)=Classification!B$4,MID(D160,1,3)=Classification!B$5,MID(D160,1,3)=Classification!B$6),VLOOKUP(MID(D160,4,4),Classification!E$3:F$73,2,0),VLOOKUP(MID(D160,1,4),Classification!E$3:F$73,2,0))</f>
        <v>Organization</v>
      </c>
      <c r="D160" s="1725" t="s">
        <v>421</v>
      </c>
      <c r="E160" s="1725" t="s">
        <v>1448</v>
      </c>
      <c r="F160" s="1725" t="s">
        <v>314</v>
      </c>
      <c r="G160" s="1725" t="s">
        <v>21</v>
      </c>
      <c r="H160" s="1725" t="s">
        <v>201</v>
      </c>
      <c r="I160" s="1725" t="s">
        <v>1449</v>
      </c>
      <c r="J160" s="1733">
        <v>10</v>
      </c>
      <c r="K160" s="1733">
        <v>9</v>
      </c>
      <c r="L160" s="1733">
        <v>7</v>
      </c>
      <c r="M160" s="1733">
        <v>8</v>
      </c>
      <c r="N160" s="1733">
        <v>7</v>
      </c>
      <c r="O160" s="1733">
        <v>11</v>
      </c>
      <c r="P160" s="1726">
        <v>0.1</v>
      </c>
      <c r="Q160" s="1726">
        <v>0.57142857142857095</v>
      </c>
      <c r="R160" s="1730" t="s">
        <v>262</v>
      </c>
      <c r="S160" s="1730" t="s">
        <v>262</v>
      </c>
    </row>
    <row r="161" spans="1:19" ht="27">
      <c r="A161" s="43"/>
      <c r="B161" s="571" t="str">
        <f>VLOOKUP(LEFT(D161,3),Classification!B$3:C$20,2,0)</f>
        <v>GOVERNANCE</v>
      </c>
      <c r="C161" s="571" t="str">
        <f>IF(OR(MID(D161,1,3)=Classification!B$3,MID(D161,1,3)=Classification!B$4,MID(D161,1,3)=Classification!B$5,MID(D161,1,3)=Classification!B$6),VLOOKUP(MID(D161,4,4),Classification!E$3:F$73,2,0),VLOOKUP(MID(D161,1,4),Classification!E$3:F$73,2,0))</f>
        <v>Organization</v>
      </c>
      <c r="D161" s="1725" t="s">
        <v>375</v>
      </c>
      <c r="E161" s="1725" t="s">
        <v>1450</v>
      </c>
      <c r="F161" s="1725" t="s">
        <v>235</v>
      </c>
      <c r="G161" s="1725" t="s">
        <v>21</v>
      </c>
      <c r="H161" s="1725" t="s">
        <v>201</v>
      </c>
      <c r="I161" s="1725" t="s">
        <v>1451</v>
      </c>
      <c r="J161" s="1726">
        <v>0.28999999999999998</v>
      </c>
      <c r="K161" s="1726">
        <v>0.43</v>
      </c>
      <c r="L161" s="1726">
        <v>0.4</v>
      </c>
      <c r="M161" s="1726">
        <v>0.4</v>
      </c>
      <c r="N161" s="1726">
        <v>0.43</v>
      </c>
      <c r="O161" s="1726">
        <v>0.4</v>
      </c>
      <c r="P161" s="1726">
        <v>0.37931034482758602</v>
      </c>
      <c r="Q161" s="1726">
        <v>-6.9767441860465004E-2</v>
      </c>
      <c r="R161" s="1730" t="s">
        <v>262</v>
      </c>
      <c r="S161" s="1730" t="s">
        <v>262</v>
      </c>
    </row>
    <row r="162" spans="1:19" ht="27">
      <c r="A162" s="43"/>
      <c r="B162" s="571" t="str">
        <f>VLOOKUP(LEFT(D162,3),Classification!B$3:C$20,2,0)</f>
        <v>GOVERNANCE</v>
      </c>
      <c r="C162" s="571" t="str">
        <f>IF(OR(MID(D162,1,3)=Classification!B$3,MID(D162,1,3)=Classification!B$4,MID(D162,1,3)=Classification!B$5,MID(D162,1,3)=Classification!B$6),VLOOKUP(MID(D162,4,4),Classification!E$3:F$73,2,0),VLOOKUP(MID(D162,1,4),Classification!E$3:F$73,2,0))</f>
        <v>Organization</v>
      </c>
      <c r="D162" s="1725" t="s">
        <v>414</v>
      </c>
      <c r="E162" s="1725" t="s">
        <v>1452</v>
      </c>
      <c r="F162" s="1725" t="s">
        <v>314</v>
      </c>
      <c r="G162" s="1725" t="s">
        <v>21</v>
      </c>
      <c r="H162" s="1725" t="s">
        <v>197</v>
      </c>
      <c r="I162" s="1725" t="s">
        <v>1453</v>
      </c>
      <c r="J162" s="1733" t="s">
        <v>262</v>
      </c>
      <c r="K162" s="1733" t="s">
        <v>262</v>
      </c>
      <c r="L162" s="1733" t="s">
        <v>262</v>
      </c>
      <c r="M162" s="1733">
        <v>2</v>
      </c>
      <c r="N162" s="1733">
        <v>2</v>
      </c>
      <c r="O162" s="1733">
        <v>3</v>
      </c>
      <c r="P162" s="1726" t="s">
        <v>262</v>
      </c>
      <c r="Q162" s="1726">
        <v>0.5</v>
      </c>
      <c r="R162" s="1730" t="s">
        <v>262</v>
      </c>
      <c r="S162" s="1730" t="s">
        <v>262</v>
      </c>
    </row>
    <row r="163" spans="1:19" ht="27">
      <c r="A163" s="43"/>
      <c r="B163" s="571" t="str">
        <f>VLOOKUP(LEFT(D163,3),Classification!B$3:C$20,2,0)</f>
        <v>GOVERNANCE</v>
      </c>
      <c r="C163" s="571" t="str">
        <f>IF(OR(MID(D163,1,3)=Classification!B$3,MID(D163,1,3)=Classification!B$4,MID(D163,1,3)=Classification!B$5,MID(D163,1,3)=Classification!B$6),VLOOKUP(MID(D163,4,4),Classification!E$3:F$73,2,0),VLOOKUP(MID(D163,1,4),Classification!E$3:F$73,2,0))</f>
        <v>Organization</v>
      </c>
      <c r="D163" s="1725" t="s">
        <v>414</v>
      </c>
      <c r="E163" s="1725" t="s">
        <v>1452</v>
      </c>
      <c r="F163" s="1725" t="s">
        <v>314</v>
      </c>
      <c r="G163" s="1725" t="s">
        <v>21</v>
      </c>
      <c r="H163" s="1725" t="s">
        <v>194</v>
      </c>
      <c r="I163" s="1725" t="s">
        <v>1454</v>
      </c>
      <c r="J163" s="1733" t="s">
        <v>262</v>
      </c>
      <c r="K163" s="1733" t="s">
        <v>262</v>
      </c>
      <c r="L163" s="1733" t="s">
        <v>262</v>
      </c>
      <c r="M163" s="1733">
        <v>12</v>
      </c>
      <c r="N163" s="1733">
        <v>12</v>
      </c>
      <c r="O163" s="1733">
        <v>10</v>
      </c>
      <c r="P163" s="1726" t="s">
        <v>262</v>
      </c>
      <c r="Q163" s="1726">
        <v>-0.16666666666666699</v>
      </c>
      <c r="R163" s="1730" t="s">
        <v>262</v>
      </c>
      <c r="S163" s="1730" t="s">
        <v>262</v>
      </c>
    </row>
    <row r="164" spans="1:19" ht="27">
      <c r="A164" s="43"/>
      <c r="B164" s="571" t="str">
        <f>VLOOKUP(LEFT(D164,3),Classification!B$3:C$20,2,0)</f>
        <v>GOVERNANCE</v>
      </c>
      <c r="C164" s="571" t="str">
        <f>IF(OR(MID(D164,1,3)=Classification!B$3,MID(D164,1,3)=Classification!B$4,MID(D164,1,3)=Classification!B$5,MID(D164,1,3)=Classification!B$6),VLOOKUP(MID(D164,4,4),Classification!E$3:F$73,2,0),VLOOKUP(MID(D164,1,4),Classification!E$3:F$73,2,0))</f>
        <v>Organization</v>
      </c>
      <c r="D164" s="1725" t="s">
        <v>380</v>
      </c>
      <c r="E164" s="1725" t="s">
        <v>1455</v>
      </c>
      <c r="F164" s="1725" t="s">
        <v>314</v>
      </c>
      <c r="G164" s="1725" t="s">
        <v>21</v>
      </c>
      <c r="H164" s="1725" t="s">
        <v>381</v>
      </c>
      <c r="I164" s="1725" t="s">
        <v>1456</v>
      </c>
      <c r="J164" s="1733">
        <v>3</v>
      </c>
      <c r="K164" s="1733">
        <v>6</v>
      </c>
      <c r="L164" s="1733">
        <v>8</v>
      </c>
      <c r="M164" s="1733">
        <v>6</v>
      </c>
      <c r="N164" s="1733">
        <v>5</v>
      </c>
      <c r="O164" s="1733">
        <v>4</v>
      </c>
      <c r="P164" s="1726">
        <v>0.33333333333333298</v>
      </c>
      <c r="Q164" s="1726">
        <v>-0.2</v>
      </c>
      <c r="R164" s="1730" t="s">
        <v>262</v>
      </c>
      <c r="S164" s="1730" t="s">
        <v>262</v>
      </c>
    </row>
    <row r="165" spans="1:19" ht="27">
      <c r="A165" s="43"/>
      <c r="B165" s="571" t="str">
        <f>VLOOKUP(LEFT(D165,3),Classification!B$3:C$20,2,0)</f>
        <v>GOVERNANCE</v>
      </c>
      <c r="C165" s="571" t="str">
        <f>IF(OR(MID(D165,1,3)=Classification!B$3,MID(D165,1,3)=Classification!B$4,MID(D165,1,3)=Classification!B$5,MID(D165,1,3)=Classification!B$6),VLOOKUP(MID(D165,4,4),Classification!E$3:F$73,2,0),VLOOKUP(MID(D165,1,4),Classification!E$3:F$73,2,0))</f>
        <v>Organization</v>
      </c>
      <c r="D165" s="1725" t="s">
        <v>380</v>
      </c>
      <c r="E165" s="1725" t="s">
        <v>1455</v>
      </c>
      <c r="F165" s="1725" t="s">
        <v>314</v>
      </c>
      <c r="G165" s="1725" t="s">
        <v>21</v>
      </c>
      <c r="H165" s="1725" t="s">
        <v>384</v>
      </c>
      <c r="I165" s="1725" t="s">
        <v>1457</v>
      </c>
      <c r="J165" s="1733">
        <v>6</v>
      </c>
      <c r="K165" s="1733">
        <v>4</v>
      </c>
      <c r="L165" s="1733">
        <v>4</v>
      </c>
      <c r="M165" s="1733">
        <v>5</v>
      </c>
      <c r="N165" s="1733">
        <v>5</v>
      </c>
      <c r="O165" s="1733">
        <v>6</v>
      </c>
      <c r="P165" s="1726">
        <v>0</v>
      </c>
      <c r="Q165" s="1726">
        <v>0.2</v>
      </c>
      <c r="R165" s="1730" t="s">
        <v>262</v>
      </c>
      <c r="S165" s="1730" t="s">
        <v>262</v>
      </c>
    </row>
    <row r="166" spans="1:19" ht="27">
      <c r="A166" s="43"/>
      <c r="B166" s="571" t="str">
        <f>VLOOKUP(LEFT(D166,3),Classification!B$3:C$20,2,0)</f>
        <v>GOVERNANCE</v>
      </c>
      <c r="C166" s="571" t="str">
        <f>IF(OR(MID(D166,1,3)=Classification!B$3,MID(D166,1,3)=Classification!B$4,MID(D166,1,3)=Classification!B$5,MID(D166,1,3)=Classification!B$6),VLOOKUP(MID(D166,4,4),Classification!E$3:F$73,2,0),VLOOKUP(MID(D166,1,4),Classification!E$3:F$73,2,0))</f>
        <v>Organization</v>
      </c>
      <c r="D166" s="1725" t="s">
        <v>380</v>
      </c>
      <c r="E166" s="1725" t="s">
        <v>1455</v>
      </c>
      <c r="F166" s="1725" t="s">
        <v>314</v>
      </c>
      <c r="G166" s="1725" t="s">
        <v>21</v>
      </c>
      <c r="H166" s="1725" t="s">
        <v>386</v>
      </c>
      <c r="I166" s="1725" t="s">
        <v>1458</v>
      </c>
      <c r="J166" s="1733">
        <v>5</v>
      </c>
      <c r="K166" s="1733">
        <v>4</v>
      </c>
      <c r="L166" s="1733">
        <v>3</v>
      </c>
      <c r="M166" s="1733">
        <v>4</v>
      </c>
      <c r="N166" s="1733">
        <v>4</v>
      </c>
      <c r="O166" s="1733">
        <v>5</v>
      </c>
      <c r="P166" s="1726">
        <v>0</v>
      </c>
      <c r="Q166" s="1726">
        <v>0.25</v>
      </c>
      <c r="R166" s="1730" t="s">
        <v>262</v>
      </c>
      <c r="S166" s="1730" t="s">
        <v>262</v>
      </c>
    </row>
    <row r="167" spans="1:19" ht="27">
      <c r="A167" s="43"/>
      <c r="B167" s="571" t="str">
        <f>VLOOKUP(LEFT(D167,3),Classification!B$3:C$20,2,0)</f>
        <v>GOVERNANCE</v>
      </c>
      <c r="C167" s="571" t="str">
        <f>IF(OR(MID(D167,1,3)=Classification!B$3,MID(D167,1,3)=Classification!B$4,MID(D167,1,3)=Classification!B$5,MID(D167,1,3)=Classification!B$6),VLOOKUP(MID(D167,4,4),Classification!E$3:F$73,2,0),VLOOKUP(MID(D167,1,4),Classification!E$3:F$73,2,0))</f>
        <v>Organization</v>
      </c>
      <c r="D167" s="1725" t="s">
        <v>430</v>
      </c>
      <c r="E167" s="1725" t="s">
        <v>1459</v>
      </c>
      <c r="F167" s="1725" t="s">
        <v>235</v>
      </c>
      <c r="G167" s="1725" t="s">
        <v>21</v>
      </c>
      <c r="H167" s="1725" t="s">
        <v>201</v>
      </c>
      <c r="I167" s="1725" t="s">
        <v>1460</v>
      </c>
      <c r="J167" s="1726">
        <v>1</v>
      </c>
      <c r="K167" s="1726">
        <v>0.93</v>
      </c>
      <c r="L167" s="1726">
        <v>0.94</v>
      </c>
      <c r="M167" s="1726">
        <v>0.95</v>
      </c>
      <c r="N167" s="1726">
        <v>0.87</v>
      </c>
      <c r="O167" s="1726">
        <v>0.93</v>
      </c>
      <c r="P167" s="1726">
        <v>-7.0000000000000007E-2</v>
      </c>
      <c r="Q167" s="1726">
        <v>6.8965517241379407E-2</v>
      </c>
      <c r="R167" s="1730" t="s">
        <v>262</v>
      </c>
      <c r="S167" s="1730" t="s">
        <v>262</v>
      </c>
    </row>
    <row r="168" spans="1:19" ht="27">
      <c r="A168" s="43"/>
      <c r="B168" s="571" t="str">
        <f>VLOOKUP(LEFT(D168,3),Classification!B$3:C$20,2,0)</f>
        <v>GOVERNANCE</v>
      </c>
      <c r="C168" s="571" t="str">
        <f>IF(OR(MID(D168,1,3)=Classification!B$3,MID(D168,1,3)=Classification!B$4,MID(D168,1,3)=Classification!B$5,MID(D168,1,3)=Classification!B$6),VLOOKUP(MID(D168,4,4),Classification!E$3:F$73,2,0),VLOOKUP(MID(D168,1,4),Classification!E$3:F$73,2,0))</f>
        <v>Organization</v>
      </c>
      <c r="D168" s="1725" t="s">
        <v>429</v>
      </c>
      <c r="E168" s="1725" t="s">
        <v>1461</v>
      </c>
      <c r="F168" s="1725" t="s">
        <v>314</v>
      </c>
      <c r="G168" s="1725" t="s">
        <v>21</v>
      </c>
      <c r="H168" s="1725" t="s">
        <v>201</v>
      </c>
      <c r="I168" s="1725" t="s">
        <v>1462</v>
      </c>
      <c r="J168" s="1733">
        <v>6</v>
      </c>
      <c r="K168" s="1733">
        <v>6</v>
      </c>
      <c r="L168" s="1733">
        <v>4</v>
      </c>
      <c r="M168" s="1733">
        <v>4</v>
      </c>
      <c r="N168" s="1733">
        <v>3</v>
      </c>
      <c r="O168" s="1733">
        <v>3</v>
      </c>
      <c r="P168" s="1726">
        <v>-0.5</v>
      </c>
      <c r="Q168" s="1726">
        <v>0</v>
      </c>
      <c r="R168" s="1730" t="s">
        <v>262</v>
      </c>
      <c r="S168" s="1730" t="s">
        <v>262</v>
      </c>
    </row>
    <row r="169" spans="1:19" ht="27">
      <c r="A169" s="43"/>
      <c r="B169" s="571" t="str">
        <f>VLOOKUP(LEFT(D169,3),Classification!B$3:C$20,2,0)</f>
        <v>GOVERNANCE</v>
      </c>
      <c r="C169" s="571" t="str">
        <f>IF(OR(MID(D169,1,3)=Classification!B$3,MID(D169,1,3)=Classification!B$4,MID(D169,1,3)=Classification!B$5,MID(D169,1,3)=Classification!B$6),VLOOKUP(MID(D169,4,4),Classification!E$3:F$73,2,0),VLOOKUP(MID(D169,1,4),Classification!E$3:F$73,2,0))</f>
        <v>Organization</v>
      </c>
      <c r="D169" s="1725" t="s">
        <v>403</v>
      </c>
      <c r="E169" s="1725" t="s">
        <v>1463</v>
      </c>
      <c r="F169" s="1725" t="s">
        <v>314</v>
      </c>
      <c r="G169" s="1725" t="s">
        <v>21</v>
      </c>
      <c r="H169" s="1725" t="s">
        <v>201</v>
      </c>
      <c r="I169" s="1725" t="s">
        <v>1464</v>
      </c>
      <c r="J169" s="1733">
        <v>4</v>
      </c>
      <c r="K169" s="1733">
        <v>5</v>
      </c>
      <c r="L169" s="1733">
        <v>5</v>
      </c>
      <c r="M169" s="1733">
        <v>5</v>
      </c>
      <c r="N169" s="1733">
        <v>5</v>
      </c>
      <c r="O169" s="1733">
        <v>5</v>
      </c>
      <c r="P169" s="1726">
        <v>0.25</v>
      </c>
      <c r="Q169" s="1726">
        <v>0</v>
      </c>
      <c r="R169" s="1730" t="s">
        <v>262</v>
      </c>
      <c r="S169" s="1730" t="s">
        <v>262</v>
      </c>
    </row>
    <row r="170" spans="1:19" ht="27">
      <c r="A170" s="43"/>
      <c r="B170" s="571" t="str">
        <f>VLOOKUP(LEFT(D170,3),Classification!B$3:C$20,2,0)</f>
        <v>GOVERNANCE</v>
      </c>
      <c r="C170" s="571" t="str">
        <f>IF(OR(MID(D170,1,3)=Classification!B$3,MID(D170,1,3)=Classification!B$4,MID(D170,1,3)=Classification!B$5,MID(D170,1,3)=Classification!B$6),VLOOKUP(MID(D170,4,4),Classification!E$3:F$73,2,0),VLOOKUP(MID(D170,1,4),Classification!E$3:F$73,2,0))</f>
        <v>Organization</v>
      </c>
      <c r="D170" s="1725" t="s">
        <v>404</v>
      </c>
      <c r="E170" s="1725" t="s">
        <v>1465</v>
      </c>
      <c r="F170" s="1725" t="s">
        <v>235</v>
      </c>
      <c r="G170" s="1725" t="s">
        <v>21</v>
      </c>
      <c r="H170" s="1725" t="s">
        <v>201</v>
      </c>
      <c r="I170" s="1725" t="s">
        <v>1466</v>
      </c>
      <c r="J170" s="1726">
        <v>1</v>
      </c>
      <c r="K170" s="1726">
        <v>1</v>
      </c>
      <c r="L170" s="1726">
        <v>1</v>
      </c>
      <c r="M170" s="1726">
        <v>1</v>
      </c>
      <c r="N170" s="1726">
        <v>1</v>
      </c>
      <c r="O170" s="1726">
        <v>1</v>
      </c>
      <c r="P170" s="1726">
        <v>0</v>
      </c>
      <c r="Q170" s="1726">
        <v>0</v>
      </c>
      <c r="R170" s="1730" t="s">
        <v>262</v>
      </c>
      <c r="S170" s="1730" t="s">
        <v>262</v>
      </c>
    </row>
    <row r="171" spans="1:19" ht="27">
      <c r="A171" s="43"/>
      <c r="B171" s="571" t="str">
        <f>VLOOKUP(LEFT(D171,3),Classification!B$3:C$20,2,0)</f>
        <v>GOVERNANCE</v>
      </c>
      <c r="C171" s="571" t="str">
        <f>IF(OR(MID(D171,1,3)=Classification!B$3,MID(D171,1,3)=Classification!B$4,MID(D171,1,3)=Classification!B$5,MID(D171,1,3)=Classification!B$6),VLOOKUP(MID(D171,4,4),Classification!E$3:F$73,2,0),VLOOKUP(MID(D171,1,4),Classification!E$3:F$73,2,0))</f>
        <v>Organization</v>
      </c>
      <c r="D171" s="1725" t="s">
        <v>433</v>
      </c>
      <c r="E171" s="1725" t="s">
        <v>1467</v>
      </c>
      <c r="F171" s="1725" t="s">
        <v>235</v>
      </c>
      <c r="G171" s="1725" t="s">
        <v>21</v>
      </c>
      <c r="H171" s="1725" t="s">
        <v>201</v>
      </c>
      <c r="I171" s="1725" t="s">
        <v>1468</v>
      </c>
      <c r="J171" s="1726">
        <v>1</v>
      </c>
      <c r="K171" s="1726">
        <v>1</v>
      </c>
      <c r="L171" s="1726">
        <v>1</v>
      </c>
      <c r="M171" s="1726">
        <v>1</v>
      </c>
      <c r="N171" s="1726">
        <v>1</v>
      </c>
      <c r="O171" s="1726">
        <v>1</v>
      </c>
      <c r="P171" s="1726">
        <v>0</v>
      </c>
      <c r="Q171" s="1726">
        <v>0</v>
      </c>
      <c r="R171" s="1730" t="s">
        <v>262</v>
      </c>
      <c r="S171" s="1730" t="s">
        <v>262</v>
      </c>
    </row>
    <row r="172" spans="1:19" ht="27">
      <c r="A172" s="43"/>
      <c r="B172" s="571" t="str">
        <f>VLOOKUP(LEFT(D172,3),Classification!B$3:C$20,2,0)</f>
        <v>GOVERNANCE</v>
      </c>
      <c r="C172" s="571" t="str">
        <f>IF(OR(MID(D172,1,3)=Classification!B$3,MID(D172,1,3)=Classification!B$4,MID(D172,1,3)=Classification!B$5,MID(D172,1,3)=Classification!B$6),VLOOKUP(MID(D172,4,4),Classification!E$3:F$73,2,0),VLOOKUP(MID(D172,1,4),Classification!E$3:F$73,2,0))</f>
        <v>Organization</v>
      </c>
      <c r="D172" s="1725" t="s">
        <v>432</v>
      </c>
      <c r="E172" s="1725" t="s">
        <v>1469</v>
      </c>
      <c r="F172" s="1725" t="s">
        <v>314</v>
      </c>
      <c r="G172" s="1725" t="s">
        <v>21</v>
      </c>
      <c r="H172" s="1725" t="s">
        <v>201</v>
      </c>
      <c r="I172" s="1725" t="s">
        <v>1470</v>
      </c>
      <c r="J172" s="1733">
        <v>5</v>
      </c>
      <c r="K172" s="1733">
        <v>6</v>
      </c>
      <c r="L172" s="1733">
        <v>4</v>
      </c>
      <c r="M172" s="1733">
        <v>4</v>
      </c>
      <c r="N172" s="1733">
        <v>5</v>
      </c>
      <c r="O172" s="1733">
        <v>4</v>
      </c>
      <c r="P172" s="1726">
        <v>-0.2</v>
      </c>
      <c r="Q172" s="1726">
        <v>-0.2</v>
      </c>
      <c r="R172" s="1730" t="s">
        <v>262</v>
      </c>
      <c r="S172" s="1730" t="s">
        <v>262</v>
      </c>
    </row>
    <row r="173" spans="1:19" ht="27">
      <c r="A173" s="43"/>
      <c r="B173" s="571" t="str">
        <f>VLOOKUP(LEFT(D173,3),Classification!B$3:C$20,2,0)</f>
        <v>GOVERNANCE</v>
      </c>
      <c r="C173" s="571" t="str">
        <f>IF(OR(MID(D173,1,3)=Classification!B$3,MID(D173,1,3)=Classification!B$4,MID(D173,1,3)=Classification!B$5,MID(D173,1,3)=Classification!B$6),VLOOKUP(MID(D173,4,4),Classification!E$3:F$73,2,0),VLOOKUP(MID(D173,1,4),Classification!E$3:F$73,2,0))</f>
        <v>Organization</v>
      </c>
      <c r="D173" s="1725" t="s">
        <v>406</v>
      </c>
      <c r="E173" s="1725" t="s">
        <v>1471</v>
      </c>
      <c r="F173" s="1725" t="s">
        <v>314</v>
      </c>
      <c r="G173" s="1725" t="s">
        <v>21</v>
      </c>
      <c r="H173" s="1725" t="s">
        <v>201</v>
      </c>
      <c r="I173" s="1725" t="s">
        <v>1472</v>
      </c>
      <c r="J173" s="1733">
        <v>4</v>
      </c>
      <c r="K173" s="1733">
        <v>4</v>
      </c>
      <c r="L173" s="1733">
        <v>4</v>
      </c>
      <c r="M173" s="1733">
        <v>4</v>
      </c>
      <c r="N173" s="1733">
        <v>4</v>
      </c>
      <c r="O173" s="1733">
        <v>4</v>
      </c>
      <c r="P173" s="1726">
        <v>0</v>
      </c>
      <c r="Q173" s="1726">
        <v>0</v>
      </c>
      <c r="R173" s="1730" t="s">
        <v>262</v>
      </c>
      <c r="S173" s="1730" t="s">
        <v>262</v>
      </c>
    </row>
    <row r="174" spans="1:19" ht="27">
      <c r="A174" s="43"/>
      <c r="B174" s="571" t="str">
        <f>VLOOKUP(LEFT(D174,3),Classification!B$3:C$20,2,0)</f>
        <v>GOVERNANCE</v>
      </c>
      <c r="C174" s="571" t="str">
        <f>IF(OR(MID(D174,1,3)=Classification!B$3,MID(D174,1,3)=Classification!B$4,MID(D174,1,3)=Classification!B$5,MID(D174,1,3)=Classification!B$6),VLOOKUP(MID(D174,4,4),Classification!E$3:F$73,2,0),VLOOKUP(MID(D174,1,4),Classification!E$3:F$73,2,0))</f>
        <v>Organization</v>
      </c>
      <c r="D174" s="1725" t="s">
        <v>407</v>
      </c>
      <c r="E174" s="1725" t="s">
        <v>1473</v>
      </c>
      <c r="F174" s="1725" t="s">
        <v>235</v>
      </c>
      <c r="G174" s="1725" t="s">
        <v>21</v>
      </c>
      <c r="H174" s="1725" t="s">
        <v>201</v>
      </c>
      <c r="I174" s="1725" t="s">
        <v>1474</v>
      </c>
      <c r="J174" s="1726">
        <v>0.75</v>
      </c>
      <c r="K174" s="1726">
        <v>1</v>
      </c>
      <c r="L174" s="1726">
        <v>1</v>
      </c>
      <c r="M174" s="1726">
        <v>1</v>
      </c>
      <c r="N174" s="1726">
        <v>1</v>
      </c>
      <c r="O174" s="1726">
        <v>1</v>
      </c>
      <c r="P174" s="1726">
        <v>0.33333333333333298</v>
      </c>
      <c r="Q174" s="1726">
        <v>0</v>
      </c>
      <c r="R174" s="1730" t="s">
        <v>262</v>
      </c>
      <c r="S174" s="1730" t="s">
        <v>262</v>
      </c>
    </row>
    <row r="175" spans="1:19" ht="81">
      <c r="A175" s="43"/>
      <c r="B175" s="571" t="str">
        <f>VLOOKUP(LEFT(D175,3),Classification!B$3:C$20,2,0)</f>
        <v>GOVERNANCE</v>
      </c>
      <c r="C175" s="571" t="str">
        <f>IF(OR(MID(D175,1,3)=Classification!B$3,MID(D175,1,3)=Classification!B$4,MID(D175,1,3)=Classification!B$5,MID(D175,1,3)=Classification!B$6),VLOOKUP(MID(D175,4,4),Classification!E$3:F$73,2,0),VLOOKUP(MID(D175,1,4),Classification!E$3:F$73,2,0))</f>
        <v>Organization</v>
      </c>
      <c r="D175" s="1725" t="s">
        <v>40</v>
      </c>
      <c r="E175" s="1725" t="s">
        <v>1475</v>
      </c>
      <c r="F175" s="1725" t="s">
        <v>1476</v>
      </c>
      <c r="G175" s="1725" t="s">
        <v>21</v>
      </c>
      <c r="H175" s="1725" t="s">
        <v>201</v>
      </c>
      <c r="I175" s="1725" t="s">
        <v>1477</v>
      </c>
      <c r="J175" s="1725" t="s">
        <v>262</v>
      </c>
      <c r="K175" s="1725" t="s">
        <v>1478</v>
      </c>
      <c r="L175" s="1725" t="s">
        <v>1478</v>
      </c>
      <c r="M175" s="1725" t="s">
        <v>1478</v>
      </c>
      <c r="N175" s="1725" t="s">
        <v>1478</v>
      </c>
      <c r="O175" s="1725" t="s">
        <v>1478</v>
      </c>
      <c r="P175" s="1726" t="s">
        <v>262</v>
      </c>
      <c r="Q175" s="1726" t="s">
        <v>262</v>
      </c>
      <c r="R175" s="1730" t="s">
        <v>1479</v>
      </c>
      <c r="S175" s="1730" t="s">
        <v>262</v>
      </c>
    </row>
    <row r="176" spans="1:19" ht="27">
      <c r="A176" s="43"/>
      <c r="B176" s="571" t="str">
        <f>VLOOKUP(LEFT(D176,3),Classification!B$3:C$20,2,0)</f>
        <v>GOVERNANCE</v>
      </c>
      <c r="C176" s="571" t="str">
        <f>IF(OR(MID(D176,1,3)=Classification!B$3,MID(D176,1,3)=Classification!B$4,MID(D176,1,3)=Classification!B$5,MID(D176,1,3)=Classification!B$6),VLOOKUP(MID(D176,4,4),Classification!E$3:F$73,2,0),VLOOKUP(MID(D176,1,4),Classification!E$3:F$73,2,0))</f>
        <v>Organization</v>
      </c>
      <c r="D176" s="1725" t="s">
        <v>435</v>
      </c>
      <c r="E176" s="1725" t="s">
        <v>1480</v>
      </c>
      <c r="F176" s="1725" t="s">
        <v>235</v>
      </c>
      <c r="G176" s="1725" t="s">
        <v>21</v>
      </c>
      <c r="H176" s="1725" t="s">
        <v>201</v>
      </c>
      <c r="I176" s="1725" t="s">
        <v>1481</v>
      </c>
      <c r="J176" s="1726">
        <v>0.97</v>
      </c>
      <c r="K176" s="1726">
        <v>1</v>
      </c>
      <c r="L176" s="1726">
        <v>0.97</v>
      </c>
      <c r="M176" s="1726">
        <v>0.93</v>
      </c>
      <c r="N176" s="1726">
        <v>0.83</v>
      </c>
      <c r="O176" s="1726">
        <v>0.89</v>
      </c>
      <c r="P176" s="1726">
        <v>-8.2474226804123599E-2</v>
      </c>
      <c r="Q176" s="1726">
        <v>7.2289156626505993E-2</v>
      </c>
      <c r="R176" s="1730" t="s">
        <v>262</v>
      </c>
      <c r="S176" s="1730" t="s">
        <v>262</v>
      </c>
    </row>
    <row r="177" spans="1:19" ht="27">
      <c r="A177" s="43"/>
      <c r="B177" s="571" t="str">
        <f>VLOOKUP(LEFT(D177,3),Classification!B$3:C$20,2,0)</f>
        <v>GOVERNANCE</v>
      </c>
      <c r="C177" s="571" t="str">
        <f>IF(OR(MID(D177,1,3)=Classification!B$3,MID(D177,1,3)=Classification!B$4,MID(D177,1,3)=Classification!B$5,MID(D177,1,3)=Classification!B$6),VLOOKUP(MID(D177,4,4),Classification!E$3:F$73,2,0),VLOOKUP(MID(D177,1,4),Classification!E$3:F$73,2,0))</f>
        <v>Organization</v>
      </c>
      <c r="D177" s="1725" t="s">
        <v>434</v>
      </c>
      <c r="E177" s="1725" t="s">
        <v>1482</v>
      </c>
      <c r="F177" s="1725" t="s">
        <v>314</v>
      </c>
      <c r="G177" s="1725" t="s">
        <v>21</v>
      </c>
      <c r="H177" s="1725" t="s">
        <v>201</v>
      </c>
      <c r="I177" s="1725" t="s">
        <v>1483</v>
      </c>
      <c r="J177" s="1733">
        <v>5</v>
      </c>
      <c r="K177" s="1733">
        <v>6</v>
      </c>
      <c r="L177" s="1733">
        <v>5</v>
      </c>
      <c r="M177" s="1733">
        <v>5</v>
      </c>
      <c r="N177" s="1733">
        <v>6</v>
      </c>
      <c r="O177" s="1733">
        <v>5</v>
      </c>
      <c r="P177" s="1726">
        <v>0</v>
      </c>
      <c r="Q177" s="1726">
        <v>-0.16666666666666699</v>
      </c>
      <c r="R177" s="1730" t="s">
        <v>262</v>
      </c>
      <c r="S177" s="1730" t="s">
        <v>262</v>
      </c>
    </row>
    <row r="178" spans="1:19" ht="27">
      <c r="A178" s="43"/>
      <c r="B178" s="571" t="str">
        <f>VLOOKUP(LEFT(D178,3),Classification!B$3:C$20,2,0)</f>
        <v>GOVERNANCE</v>
      </c>
      <c r="C178" s="571" t="str">
        <f>IF(OR(MID(D178,1,3)=Classification!B$3,MID(D178,1,3)=Classification!B$4,MID(D178,1,3)=Classification!B$5,MID(D178,1,3)=Classification!B$6),VLOOKUP(MID(D178,4,4),Classification!E$3:F$73,2,0),VLOOKUP(MID(D178,1,4),Classification!E$3:F$73,2,0))</f>
        <v>Organization</v>
      </c>
      <c r="D178" s="1725" t="s">
        <v>409</v>
      </c>
      <c r="E178" s="1725" t="s">
        <v>1484</v>
      </c>
      <c r="F178" s="1725" t="s">
        <v>314</v>
      </c>
      <c r="G178" s="1725" t="s">
        <v>21</v>
      </c>
      <c r="H178" s="1725" t="s">
        <v>201</v>
      </c>
      <c r="I178" s="1725" t="s">
        <v>1485</v>
      </c>
      <c r="J178" s="1733">
        <v>6</v>
      </c>
      <c r="K178" s="1733">
        <v>6</v>
      </c>
      <c r="L178" s="1733">
        <v>6</v>
      </c>
      <c r="M178" s="1733">
        <v>6</v>
      </c>
      <c r="N178" s="1733">
        <v>5</v>
      </c>
      <c r="O178" s="1733">
        <v>6</v>
      </c>
      <c r="P178" s="1726">
        <v>0</v>
      </c>
      <c r="Q178" s="1726">
        <v>0.2</v>
      </c>
      <c r="R178" s="1730" t="s">
        <v>262</v>
      </c>
      <c r="S178" s="1730" t="s">
        <v>262</v>
      </c>
    </row>
    <row r="179" spans="1:19" ht="27">
      <c r="A179" s="43"/>
      <c r="B179" s="571" t="str">
        <f>VLOOKUP(LEFT(D179,3),Classification!B$3:C$20,2,0)</f>
        <v>GOVERNANCE</v>
      </c>
      <c r="C179" s="571" t="str">
        <f>IF(OR(MID(D179,1,3)=Classification!B$3,MID(D179,1,3)=Classification!B$4,MID(D179,1,3)=Classification!B$5,MID(D179,1,3)=Classification!B$6),VLOOKUP(MID(D179,4,4),Classification!E$3:F$73,2,0),VLOOKUP(MID(D179,1,4),Classification!E$3:F$73,2,0))</f>
        <v>Organization</v>
      </c>
      <c r="D179" s="1725" t="s">
        <v>410</v>
      </c>
      <c r="E179" s="1725" t="s">
        <v>1486</v>
      </c>
      <c r="F179" s="1725" t="s">
        <v>235</v>
      </c>
      <c r="G179" s="1725" t="s">
        <v>21</v>
      </c>
      <c r="H179" s="1725" t="s">
        <v>201</v>
      </c>
      <c r="I179" s="1725" t="s">
        <v>1487</v>
      </c>
      <c r="J179" s="1726">
        <v>0.6</v>
      </c>
      <c r="K179" s="1726">
        <v>0.6</v>
      </c>
      <c r="L179" s="1726">
        <v>0.6</v>
      </c>
      <c r="M179" s="1726">
        <v>0.6</v>
      </c>
      <c r="N179" s="1726">
        <v>0.5</v>
      </c>
      <c r="O179" s="1726">
        <v>0.6</v>
      </c>
      <c r="P179" s="1726">
        <v>0</v>
      </c>
      <c r="Q179" s="1726">
        <v>0.2</v>
      </c>
      <c r="R179" s="1730" t="s">
        <v>262</v>
      </c>
      <c r="S179" s="1730" t="s">
        <v>262</v>
      </c>
    </row>
    <row r="180" spans="1:19" ht="27">
      <c r="A180" s="43"/>
      <c r="B180" s="571" t="str">
        <f>VLOOKUP(LEFT(D180,3),Classification!B$3:C$20,2,0)</f>
        <v>GOVERNANCE</v>
      </c>
      <c r="C180" s="571" t="str">
        <f>IF(OR(MID(D180,1,3)=Classification!B$3,MID(D180,1,3)=Classification!B$4,MID(D180,1,3)=Classification!B$5,MID(D180,1,3)=Classification!B$6),VLOOKUP(MID(D180,4,4),Classification!E$3:F$73,2,0),VLOOKUP(MID(D180,1,4),Classification!E$3:F$73,2,0))</f>
        <v>Organization</v>
      </c>
      <c r="D180" s="1725" t="s">
        <v>390</v>
      </c>
      <c r="E180" s="1725" t="s">
        <v>391</v>
      </c>
      <c r="F180" s="1725" t="s">
        <v>314</v>
      </c>
      <c r="G180" s="1725" t="s">
        <v>21</v>
      </c>
      <c r="H180" s="1725" t="s">
        <v>201</v>
      </c>
      <c r="I180" s="1725" t="s">
        <v>1488</v>
      </c>
      <c r="J180" s="1733">
        <v>9</v>
      </c>
      <c r="K180" s="1733">
        <v>9</v>
      </c>
      <c r="L180" s="1733">
        <v>10</v>
      </c>
      <c r="M180" s="1733">
        <v>10</v>
      </c>
      <c r="N180" s="1733">
        <v>9</v>
      </c>
      <c r="O180" s="1733">
        <v>10</v>
      </c>
      <c r="P180" s="1726">
        <v>0.11111111111111099</v>
      </c>
      <c r="Q180" s="1726">
        <v>0.11111111111111099</v>
      </c>
      <c r="R180" s="1730" t="s">
        <v>262</v>
      </c>
      <c r="S180" s="1730" t="s">
        <v>262</v>
      </c>
    </row>
    <row r="181" spans="1:19" ht="40.5">
      <c r="A181" s="43"/>
      <c r="B181" s="571" t="str">
        <f>VLOOKUP(LEFT(D181,3),Classification!B$3:C$20,2,0)</f>
        <v>GOVERNANCE</v>
      </c>
      <c r="C181" s="571" t="str">
        <f>IF(OR(MID(D181,1,3)=Classification!B$3,MID(D181,1,3)=Classification!B$4,MID(D181,1,3)=Classification!B$5,MID(D181,1,3)=Classification!B$6),VLOOKUP(MID(D181,4,4),Classification!E$3:F$73,2,0),VLOOKUP(MID(D181,1,4),Classification!E$3:F$73,2,0))</f>
        <v>Organization</v>
      </c>
      <c r="D181" s="1725" t="s">
        <v>392</v>
      </c>
      <c r="E181" s="1725" t="s">
        <v>1489</v>
      </c>
      <c r="F181" s="1725" t="s">
        <v>314</v>
      </c>
      <c r="G181" s="1725" t="s">
        <v>21</v>
      </c>
      <c r="H181" s="1725" t="s">
        <v>201</v>
      </c>
      <c r="I181" s="1725" t="s">
        <v>1490</v>
      </c>
      <c r="J181" s="1733">
        <v>0</v>
      </c>
      <c r="K181" s="1733">
        <v>0</v>
      </c>
      <c r="L181" s="1733">
        <v>0</v>
      </c>
      <c r="M181" s="1733">
        <v>0</v>
      </c>
      <c r="N181" s="1733">
        <v>0</v>
      </c>
      <c r="O181" s="1733">
        <v>0</v>
      </c>
      <c r="P181" s="1726" t="s">
        <v>262</v>
      </c>
      <c r="Q181" s="1726" t="s">
        <v>262</v>
      </c>
      <c r="R181" s="1730" t="s">
        <v>262</v>
      </c>
      <c r="S181" s="1730" t="s">
        <v>262</v>
      </c>
    </row>
    <row r="182" spans="1:19" ht="27">
      <c r="A182" s="43"/>
      <c r="B182" s="571" t="str">
        <f>VLOOKUP(LEFT(D182,3),Classification!B$3:C$20,2,0)</f>
        <v>GOVERNANCE</v>
      </c>
      <c r="C182" s="571" t="str">
        <f>IF(OR(MID(D182,1,3)=Classification!B$3,MID(D182,1,3)=Classification!B$4,MID(D182,1,3)=Classification!B$5,MID(D182,1,3)=Classification!B$6),VLOOKUP(MID(D182,4,4),Classification!E$3:F$73,2,0),VLOOKUP(MID(D182,1,4),Classification!E$3:F$73,2,0))</f>
        <v>Organization</v>
      </c>
      <c r="D182" s="1725" t="s">
        <v>395</v>
      </c>
      <c r="E182" s="1725" t="s">
        <v>1491</v>
      </c>
      <c r="F182" s="1725" t="s">
        <v>314</v>
      </c>
      <c r="G182" s="1725" t="s">
        <v>21</v>
      </c>
      <c r="H182" s="1725" t="s">
        <v>201</v>
      </c>
      <c r="I182" s="1725" t="s">
        <v>1492</v>
      </c>
      <c r="J182" s="1733" t="s">
        <v>262</v>
      </c>
      <c r="K182" s="1733" t="s">
        <v>262</v>
      </c>
      <c r="L182" s="1733">
        <v>6</v>
      </c>
      <c r="M182" s="1733">
        <v>6</v>
      </c>
      <c r="N182" s="1733">
        <v>9</v>
      </c>
      <c r="O182" s="1733">
        <v>10</v>
      </c>
      <c r="P182" s="1726" t="s">
        <v>262</v>
      </c>
      <c r="Q182" s="1726">
        <v>0.11111111111111099</v>
      </c>
      <c r="R182" s="1730" t="s">
        <v>262</v>
      </c>
      <c r="S182" s="1730" t="s">
        <v>262</v>
      </c>
    </row>
    <row r="183" spans="1:19" ht="27">
      <c r="A183" s="43"/>
      <c r="B183" s="571" t="str">
        <f>VLOOKUP(LEFT(D183,3),Classification!B$3:C$20,2,0)</f>
        <v>GOVERNANCE</v>
      </c>
      <c r="C183" s="571" t="str">
        <f>IF(OR(MID(D183,1,3)=Classification!B$3,MID(D183,1,3)=Classification!B$4,MID(D183,1,3)=Classification!B$5,MID(D183,1,3)=Classification!B$6),VLOOKUP(MID(D183,4,4),Classification!E$3:F$73,2,0),VLOOKUP(MID(D183,1,4),Classification!E$3:F$73,2,0))</f>
        <v>Organization</v>
      </c>
      <c r="D183" s="1725" t="s">
        <v>369</v>
      </c>
      <c r="E183" s="1725" t="s">
        <v>1493</v>
      </c>
      <c r="F183" s="1725" t="s">
        <v>314</v>
      </c>
      <c r="G183" s="1725" t="s">
        <v>21</v>
      </c>
      <c r="H183" s="1725" t="s">
        <v>201</v>
      </c>
      <c r="I183" s="1725" t="s">
        <v>1494</v>
      </c>
      <c r="J183" s="1733">
        <v>9</v>
      </c>
      <c r="K183" s="1733">
        <v>9</v>
      </c>
      <c r="L183" s="1733">
        <v>10</v>
      </c>
      <c r="M183" s="1733">
        <v>10</v>
      </c>
      <c r="N183" s="1733">
        <v>9</v>
      </c>
      <c r="O183" s="1733">
        <v>10</v>
      </c>
      <c r="P183" s="1726">
        <v>0.11111111111111099</v>
      </c>
      <c r="Q183" s="1726">
        <v>0.11111111111111099</v>
      </c>
      <c r="R183" s="1730" t="s">
        <v>262</v>
      </c>
      <c r="S183" s="1730" t="s">
        <v>262</v>
      </c>
    </row>
    <row r="184" spans="1:19" ht="27">
      <c r="A184" s="43"/>
      <c r="B184" s="571" t="str">
        <f>VLOOKUP(LEFT(D184,3),Classification!B$3:C$20,2,0)</f>
        <v>GOVERNANCE</v>
      </c>
      <c r="C184" s="571" t="str">
        <f>IF(OR(MID(D184,1,3)=Classification!B$3,MID(D184,1,3)=Classification!B$4,MID(D184,1,3)=Classification!B$5,MID(D184,1,3)=Classification!B$6),VLOOKUP(MID(D184,4,4),Classification!E$3:F$73,2,0),VLOOKUP(MID(D184,1,4),Classification!E$3:F$73,2,0))</f>
        <v>Organization</v>
      </c>
      <c r="D184" s="1725" t="s">
        <v>413</v>
      </c>
      <c r="E184" s="1725" t="s">
        <v>1495</v>
      </c>
      <c r="F184" s="1725" t="s">
        <v>314</v>
      </c>
      <c r="G184" s="1725" t="s">
        <v>21</v>
      </c>
      <c r="H184" s="1725" t="s">
        <v>201</v>
      </c>
      <c r="I184" s="1725" t="s">
        <v>1496</v>
      </c>
      <c r="J184" s="1733">
        <v>11</v>
      </c>
      <c r="K184" s="1733">
        <v>13</v>
      </c>
      <c r="L184" s="1733">
        <v>14</v>
      </c>
      <c r="M184" s="1733">
        <v>14</v>
      </c>
      <c r="N184" s="1733">
        <v>14</v>
      </c>
      <c r="O184" s="1733">
        <v>15</v>
      </c>
      <c r="P184" s="1726">
        <v>0.36363636363636398</v>
      </c>
      <c r="Q184" s="1726">
        <v>7.1428571428571397E-2</v>
      </c>
      <c r="R184" s="1730" t="s">
        <v>262</v>
      </c>
      <c r="S184" s="1730" t="s">
        <v>262</v>
      </c>
    </row>
    <row r="185" spans="1:19" ht="27">
      <c r="A185" s="43"/>
      <c r="B185" s="571" t="str">
        <f>VLOOKUP(LEFT(D185,3),Classification!B$3:C$20,2,0)</f>
        <v>GOVERNANCE</v>
      </c>
      <c r="C185" s="571" t="str">
        <f>IF(OR(MID(D185,1,3)=Classification!B$3,MID(D185,1,3)=Classification!B$4,MID(D185,1,3)=Classification!B$5,MID(D185,1,3)=Classification!B$6),VLOOKUP(MID(D185,4,4),Classification!E$3:F$73,2,0),VLOOKUP(MID(D185,1,4),Classification!E$3:F$73,2,0))</f>
        <v>Organization</v>
      </c>
      <c r="D185" s="1725" t="s">
        <v>417</v>
      </c>
      <c r="E185" s="1725" t="s">
        <v>1497</v>
      </c>
      <c r="F185" s="1725" t="s">
        <v>314</v>
      </c>
      <c r="G185" s="1725" t="s">
        <v>21</v>
      </c>
      <c r="H185" s="1725" t="s">
        <v>201</v>
      </c>
      <c r="I185" s="1725" t="s">
        <v>1498</v>
      </c>
      <c r="J185" s="1733">
        <v>26</v>
      </c>
      <c r="K185" s="1733">
        <v>29</v>
      </c>
      <c r="L185" s="1733">
        <v>29</v>
      </c>
      <c r="M185" s="1733">
        <v>38</v>
      </c>
      <c r="N185" s="1733">
        <v>35</v>
      </c>
      <c r="O185" s="1733">
        <v>37</v>
      </c>
      <c r="P185" s="1726">
        <v>0.42307692307692302</v>
      </c>
      <c r="Q185" s="1726">
        <v>5.7142857142857197E-2</v>
      </c>
      <c r="R185" s="1730" t="s">
        <v>262</v>
      </c>
      <c r="S185" s="1730" t="s">
        <v>262</v>
      </c>
    </row>
    <row r="186" spans="1:19" ht="94.5">
      <c r="A186" s="43"/>
      <c r="B186" s="571" t="str">
        <f>VLOOKUP(LEFT(D186,3),Classification!B$3:C$20,2,0)</f>
        <v>GOVERNANCE</v>
      </c>
      <c r="C186" s="571" t="str">
        <f>IF(OR(MID(D186,1,3)=Classification!B$3,MID(D186,1,3)=Classification!B$4,MID(D186,1,3)=Classification!B$5,MID(D186,1,3)=Classification!B$6),VLOOKUP(MID(D186,4,4),Classification!E$3:F$73,2,0),VLOOKUP(MID(D186,1,4),Classification!E$3:F$73,2,0))</f>
        <v>Supply chain</v>
      </c>
      <c r="D186" s="1725" t="s">
        <v>947</v>
      </c>
      <c r="E186" s="1725" t="s">
        <v>1028</v>
      </c>
      <c r="F186" s="1725" t="s">
        <v>235</v>
      </c>
      <c r="G186" s="1725" t="s">
        <v>21</v>
      </c>
      <c r="H186" s="1725" t="s">
        <v>201</v>
      </c>
      <c r="I186" s="1725" t="s">
        <v>1499</v>
      </c>
      <c r="J186" s="1726" t="s">
        <v>262</v>
      </c>
      <c r="K186" s="1726" t="s">
        <v>262</v>
      </c>
      <c r="L186" s="1726">
        <v>0</v>
      </c>
      <c r="M186" s="1726">
        <v>0</v>
      </c>
      <c r="N186" s="1726">
        <v>0.6</v>
      </c>
      <c r="O186" s="1726">
        <v>0.71799999999999997</v>
      </c>
      <c r="P186" s="1726" t="s">
        <v>262</v>
      </c>
      <c r="Q186" s="1726">
        <v>0.19666666666666699</v>
      </c>
      <c r="R186" s="1730" t="s">
        <v>1781</v>
      </c>
      <c r="S186" s="1730" t="s">
        <v>262</v>
      </c>
    </row>
    <row r="187" spans="1:19" ht="27">
      <c r="A187" s="43"/>
      <c r="B187" s="571" t="str">
        <f>VLOOKUP(LEFT(D187,3),Classification!B$3:C$20,2,0)</f>
        <v>GOVERNANCE</v>
      </c>
      <c r="C187" s="571" t="str">
        <f>IF(OR(MID(D187,1,3)=Classification!B$3,MID(D187,1,3)=Classification!B$4,MID(D187,1,3)=Classification!B$5,MID(D187,1,3)=Classification!B$6),VLOOKUP(MID(D187,4,4),Classification!E$3:F$73,2,0),VLOOKUP(MID(D187,1,4),Classification!E$3:F$73,2,0))</f>
        <v>Taxes</v>
      </c>
      <c r="D187" s="1725" t="s">
        <v>467</v>
      </c>
      <c r="E187" s="1725" t="s">
        <v>1500</v>
      </c>
      <c r="F187" s="1725" t="s">
        <v>1362</v>
      </c>
      <c r="G187" s="1725" t="s">
        <v>21</v>
      </c>
      <c r="H187" s="1725" t="s">
        <v>201</v>
      </c>
      <c r="I187" s="1725" t="s">
        <v>1501</v>
      </c>
      <c r="J187" s="1725">
        <v>502</v>
      </c>
      <c r="K187" s="1725">
        <v>526</v>
      </c>
      <c r="L187" s="1725">
        <v>710</v>
      </c>
      <c r="M187" s="1725">
        <v>626</v>
      </c>
      <c r="N187" s="1725">
        <v>681</v>
      </c>
      <c r="O187" s="1725">
        <v>534</v>
      </c>
      <c r="P187" s="1726">
        <v>6.3745019920318696E-2</v>
      </c>
      <c r="Q187" s="1726">
        <v>-0.215859030837004</v>
      </c>
      <c r="R187" s="1730" t="s">
        <v>262</v>
      </c>
      <c r="S187" s="1730" t="s">
        <v>262</v>
      </c>
    </row>
    <row r="188" spans="1:19" ht="27">
      <c r="A188" s="43"/>
      <c r="B188" s="571" t="str">
        <f>VLOOKUP(LEFT(D188,3),Classification!B$3:C$20,2,0)</f>
        <v>GROUP PRESENTATION</v>
      </c>
      <c r="C188" s="571" t="str">
        <f>IF(OR(MID(D188,1,3)=Classification!B$3,MID(D188,1,3)=Classification!B$4,MID(D188,1,3)=Classification!B$5,MID(D188,1,3)=Classification!B$6),VLOOKUP(MID(D188,4,4),Classification!E$3:F$73,2,0),VLOOKUP(MID(D188,1,4),Classification!E$3:F$73,2,0))</f>
        <v>Economic performance</v>
      </c>
      <c r="D188" s="1725" t="s">
        <v>465</v>
      </c>
      <c r="E188" s="1725" t="s">
        <v>1502</v>
      </c>
      <c r="F188" s="1725" t="s">
        <v>1362</v>
      </c>
      <c r="G188" s="1725" t="s">
        <v>21</v>
      </c>
      <c r="H188" s="1725" t="s">
        <v>201</v>
      </c>
      <c r="I188" s="1725" t="s">
        <v>1503</v>
      </c>
      <c r="J188" s="1725">
        <v>1354</v>
      </c>
      <c r="K188" s="1725">
        <v>1680</v>
      </c>
      <c r="L188" s="1725">
        <v>2264</v>
      </c>
      <c r="M188" s="1725">
        <v>2304</v>
      </c>
      <c r="N188" s="1725">
        <v>2369</v>
      </c>
      <c r="O188" s="1725">
        <v>2169</v>
      </c>
      <c r="P188" s="1726">
        <v>0.60192023633678005</v>
      </c>
      <c r="Q188" s="1726">
        <v>-8.4423807513718904E-2</v>
      </c>
      <c r="R188" s="1730" t="s">
        <v>262</v>
      </c>
      <c r="S188" s="1730" t="s">
        <v>262</v>
      </c>
    </row>
    <row r="189" spans="1:19" ht="27">
      <c r="A189" s="43"/>
      <c r="B189" s="571" t="str">
        <f>VLOOKUP(LEFT(D189,3),Classification!B$3:C$20,2,0)</f>
        <v>GROUP PRESENTATION</v>
      </c>
      <c r="C189" s="571" t="str">
        <f>IF(OR(MID(D189,1,3)=Classification!B$3,MID(D189,1,3)=Classification!B$4,MID(D189,1,3)=Classification!B$5,MID(D189,1,3)=Classification!B$6),VLOOKUP(MID(D189,4,4),Classification!E$3:F$73,2,0),VLOOKUP(MID(D189,1,4),Classification!E$3:F$73,2,0))</f>
        <v>Economic performance</v>
      </c>
      <c r="D189" s="1725" t="s">
        <v>1786</v>
      </c>
      <c r="E189" s="1725" t="s">
        <v>1787</v>
      </c>
      <c r="F189" s="1725" t="s">
        <v>1788</v>
      </c>
      <c r="G189" s="1725" t="s">
        <v>21</v>
      </c>
      <c r="H189" s="1725" t="s">
        <v>201</v>
      </c>
      <c r="I189" s="1725" t="s">
        <v>1789</v>
      </c>
      <c r="J189" s="1733">
        <v>15851</v>
      </c>
      <c r="K189" s="1733">
        <v>20568</v>
      </c>
      <c r="L189" s="1733">
        <v>23460</v>
      </c>
      <c r="M189" s="1733">
        <v>24886.7378284603</v>
      </c>
      <c r="N189" s="1733">
        <v>22955.452127659599</v>
      </c>
      <c r="O189" s="1733">
        <v>0</v>
      </c>
      <c r="P189" s="1726">
        <v>-1</v>
      </c>
      <c r="Q189" s="1726">
        <v>-1</v>
      </c>
      <c r="R189" s="1730" t="s">
        <v>262</v>
      </c>
      <c r="S189" s="1730" t="s">
        <v>262</v>
      </c>
    </row>
    <row r="190" spans="1:19" ht="27">
      <c r="A190" s="43"/>
      <c r="B190" s="571" t="str">
        <f>VLOOKUP(LEFT(D190,3),Classification!B$3:C$20,2,0)</f>
        <v>GROUP PRESENTATION</v>
      </c>
      <c r="C190" s="571" t="str">
        <f>IF(OR(MID(D190,1,3)=Classification!B$3,MID(D190,1,3)=Classification!B$4,MID(D190,1,3)=Classification!B$5,MID(D190,1,3)=Classification!B$6),VLOOKUP(MID(D190,4,4),Classification!E$3:F$73,2,0),VLOOKUP(MID(D190,1,4),Classification!E$3:F$73,2,0))</f>
        <v>Economic performance</v>
      </c>
      <c r="D190" s="1725" t="s">
        <v>322</v>
      </c>
      <c r="E190" s="1725" t="s">
        <v>1504</v>
      </c>
      <c r="F190" s="1725" t="s">
        <v>1362</v>
      </c>
      <c r="G190" s="1725" t="s">
        <v>21</v>
      </c>
      <c r="H190" s="1725" t="s">
        <v>201</v>
      </c>
      <c r="I190" s="1725" t="s">
        <v>1505</v>
      </c>
      <c r="J190" s="1725">
        <v>12384</v>
      </c>
      <c r="K190" s="1725">
        <v>15820</v>
      </c>
      <c r="L190" s="1725">
        <v>19128</v>
      </c>
      <c r="M190" s="1725">
        <v>19531</v>
      </c>
      <c r="N190" s="1725">
        <v>19162</v>
      </c>
      <c r="O190" s="1725">
        <v>19482</v>
      </c>
      <c r="P190" s="1726">
        <v>0.57315891472868197</v>
      </c>
      <c r="Q190" s="1726">
        <v>1.6699718192255499E-2</v>
      </c>
      <c r="R190" s="1730" t="s">
        <v>262</v>
      </c>
      <c r="S190" s="1730" t="s">
        <v>262</v>
      </c>
    </row>
    <row r="191" spans="1:19" ht="27">
      <c r="A191" s="43"/>
      <c r="B191" s="571" t="str">
        <f>VLOOKUP(LEFT(D191,3),Classification!B$3:C$20,2,0)</f>
        <v>GROUP PRESENTATION</v>
      </c>
      <c r="C191" s="571" t="str">
        <f>IF(OR(MID(D191,1,3)=Classification!B$3,MID(D191,1,3)=Classification!B$4,MID(D191,1,3)=Classification!B$5,MID(D191,1,3)=Classification!B$6),VLOOKUP(MID(D191,4,4),Classification!E$3:F$73,2,0),VLOOKUP(MID(D191,1,4),Classification!E$3:F$73,2,0))</f>
        <v>Economic performance</v>
      </c>
      <c r="D191" s="1725" t="s">
        <v>325</v>
      </c>
      <c r="E191" s="1725" t="s">
        <v>1506</v>
      </c>
      <c r="F191" s="1725" t="s">
        <v>1362</v>
      </c>
      <c r="G191" s="1725" t="s">
        <v>21</v>
      </c>
      <c r="H191" s="1725" t="s">
        <v>201</v>
      </c>
      <c r="I191" s="1725" t="s">
        <v>1507</v>
      </c>
      <c r="J191" s="1725">
        <v>8918</v>
      </c>
      <c r="K191" s="1725">
        <v>12192</v>
      </c>
      <c r="L191" s="1725">
        <v>14969</v>
      </c>
      <c r="M191" s="1725">
        <v>15341</v>
      </c>
      <c r="N191" s="1725">
        <v>15134</v>
      </c>
      <c r="O191" s="1725">
        <v>15296</v>
      </c>
      <c r="P191" s="1726">
        <v>0.71518277640726602</v>
      </c>
      <c r="Q191" s="1726">
        <v>1.07043742566406E-2</v>
      </c>
      <c r="R191" s="1730" t="s">
        <v>262</v>
      </c>
      <c r="S191" s="1730" t="s">
        <v>262</v>
      </c>
    </row>
    <row r="192" spans="1:19" ht="27">
      <c r="A192" s="43"/>
      <c r="B192" s="571" t="str">
        <f>VLOOKUP(LEFT(D192,3),Classification!B$3:C$20,2,0)</f>
        <v>GROUP PRESENTATION</v>
      </c>
      <c r="C192" s="571" t="str">
        <f>IF(OR(MID(D192,1,3)=Classification!B$3,MID(D192,1,3)=Classification!B$4,MID(D192,1,3)=Classification!B$5,MID(D192,1,3)=Classification!B$6),VLOOKUP(MID(D192,4,4),Classification!E$3:F$73,2,0),VLOOKUP(MID(D192,1,4),Classification!E$3:F$73,2,0))</f>
        <v>Organization</v>
      </c>
      <c r="D192" s="1725" t="s">
        <v>445</v>
      </c>
      <c r="E192" s="1725" t="s">
        <v>1508</v>
      </c>
      <c r="F192" s="1725" t="s">
        <v>235</v>
      </c>
      <c r="G192" s="1725" t="s">
        <v>21</v>
      </c>
      <c r="H192" s="1725" t="s">
        <v>201</v>
      </c>
      <c r="I192" s="1725" t="s">
        <v>1509</v>
      </c>
      <c r="J192" s="1726">
        <v>5.3999999999999999E-2</v>
      </c>
      <c r="K192" s="1726">
        <v>8.5999999999999993E-2</v>
      </c>
      <c r="L192" s="1726">
        <v>8.5999999999999993E-2</v>
      </c>
      <c r="M192" s="1726">
        <v>9.0999999999999998E-2</v>
      </c>
      <c r="N192" s="1726">
        <v>8.6999999999999994E-2</v>
      </c>
      <c r="O192" s="1726">
        <v>8.5999999999999993E-2</v>
      </c>
      <c r="P192" s="1726">
        <v>0.592592592592593</v>
      </c>
      <c r="Q192" s="1726">
        <v>-1.1494252873563199E-2</v>
      </c>
      <c r="R192" s="1730" t="s">
        <v>262</v>
      </c>
      <c r="S192" s="1730" t="s">
        <v>262</v>
      </c>
    </row>
    <row r="193" spans="1:19" ht="27">
      <c r="A193" s="43"/>
      <c r="B193" s="571" t="str">
        <f>VLOOKUP(LEFT(D193,3),Classification!B$3:C$20,2,0)</f>
        <v>SOCIAL</v>
      </c>
      <c r="C193" s="702" t="s">
        <v>1104</v>
      </c>
      <c r="D193" s="1725" t="s">
        <v>1029</v>
      </c>
      <c r="E193" s="1725" t="s">
        <v>1510</v>
      </c>
      <c r="F193" s="1725" t="s">
        <v>235</v>
      </c>
      <c r="G193" s="1725" t="s">
        <v>21</v>
      </c>
      <c r="H193" s="1725" t="s">
        <v>201</v>
      </c>
      <c r="I193" s="1725" t="s">
        <v>1511</v>
      </c>
      <c r="J193" s="1726" t="s">
        <v>262</v>
      </c>
      <c r="K193" s="1726" t="s">
        <v>262</v>
      </c>
      <c r="L193" s="1726" t="s">
        <v>262</v>
      </c>
      <c r="M193" s="1726">
        <v>1.18E-2</v>
      </c>
      <c r="N193" s="1726">
        <v>1.2699999999999999E-2</v>
      </c>
      <c r="O193" s="1726">
        <v>1.29E-2</v>
      </c>
      <c r="P193" s="1726" t="s">
        <v>262</v>
      </c>
      <c r="Q193" s="1726">
        <v>1.5748031496062999E-2</v>
      </c>
      <c r="R193" s="1730" t="s">
        <v>262</v>
      </c>
      <c r="S193" s="1730" t="s">
        <v>262</v>
      </c>
    </row>
    <row r="194" spans="1:19" ht="54">
      <c r="A194" s="43"/>
      <c r="B194" s="571" t="str">
        <f>VLOOKUP(LEFT(D194,3),Classification!B$3:C$20,2,0)</f>
        <v>SOCIAL</v>
      </c>
      <c r="C194" s="571" t="s">
        <v>1175</v>
      </c>
      <c r="D194" s="1725" t="s">
        <v>1790</v>
      </c>
      <c r="E194" s="1725" t="s">
        <v>1512</v>
      </c>
      <c r="F194" s="1725" t="s">
        <v>235</v>
      </c>
      <c r="G194" s="1725" t="s">
        <v>21</v>
      </c>
      <c r="H194" s="1725" t="s">
        <v>201</v>
      </c>
      <c r="I194" s="1725" t="s">
        <v>1791</v>
      </c>
      <c r="J194" s="1726" t="s">
        <v>262</v>
      </c>
      <c r="K194" s="1726" t="s">
        <v>262</v>
      </c>
      <c r="L194" s="1726" t="s">
        <v>262</v>
      </c>
      <c r="M194" s="1726" t="s">
        <v>262</v>
      </c>
      <c r="N194" s="1726">
        <v>0.9194</v>
      </c>
      <c r="O194" s="1726">
        <v>0.96899999999999997</v>
      </c>
      <c r="P194" s="1726" t="s">
        <v>262</v>
      </c>
      <c r="Q194" s="1726">
        <v>5.3948227104633401E-2</v>
      </c>
      <c r="R194" s="1730" t="s">
        <v>262</v>
      </c>
      <c r="S194" s="1730" t="s">
        <v>262</v>
      </c>
    </row>
    <row r="195" spans="1:19" ht="54">
      <c r="A195" s="43"/>
      <c r="B195" s="571" t="str">
        <f>VLOOKUP(LEFT(D195,3),Classification!B$3:C$20,2,0)</f>
        <v>SOCIAL</v>
      </c>
      <c r="C195" s="571" t="s">
        <v>1175</v>
      </c>
      <c r="D195" s="1725" t="s">
        <v>1790</v>
      </c>
      <c r="E195" s="1725" t="s">
        <v>1512</v>
      </c>
      <c r="F195" s="1725" t="s">
        <v>235</v>
      </c>
      <c r="G195" s="1725" t="s">
        <v>21</v>
      </c>
      <c r="H195" s="1725" t="s">
        <v>194</v>
      </c>
      <c r="I195" s="1725" t="s">
        <v>1792</v>
      </c>
      <c r="J195" s="1726" t="s">
        <v>262</v>
      </c>
      <c r="K195" s="1726" t="s">
        <v>262</v>
      </c>
      <c r="L195" s="1726" t="s">
        <v>262</v>
      </c>
      <c r="M195" s="1726" t="s">
        <v>262</v>
      </c>
      <c r="N195" s="1726">
        <v>0.94159999999999999</v>
      </c>
      <c r="O195" s="1726">
        <v>0.96899999999999997</v>
      </c>
      <c r="P195" s="1726" t="s">
        <v>262</v>
      </c>
      <c r="Q195" s="1726">
        <v>2.90994052676294E-2</v>
      </c>
      <c r="R195" s="1730" t="s">
        <v>262</v>
      </c>
      <c r="S195" s="1730" t="s">
        <v>262</v>
      </c>
    </row>
    <row r="196" spans="1:19" ht="54">
      <c r="A196" s="43"/>
      <c r="B196" s="571" t="str">
        <f>VLOOKUP(LEFT(D196,3),Classification!B$3:C$20,2,0)</f>
        <v>SOCIAL</v>
      </c>
      <c r="C196" s="571" t="s">
        <v>1175</v>
      </c>
      <c r="D196" s="1725" t="s">
        <v>1790</v>
      </c>
      <c r="E196" s="1725" t="s">
        <v>1512</v>
      </c>
      <c r="F196" s="1725" t="s">
        <v>235</v>
      </c>
      <c r="G196" s="1725" t="s">
        <v>21</v>
      </c>
      <c r="H196" s="1725" t="s">
        <v>197</v>
      </c>
      <c r="I196" s="1725" t="s">
        <v>1793</v>
      </c>
      <c r="J196" s="1726" t="s">
        <v>262</v>
      </c>
      <c r="K196" s="1726" t="s">
        <v>262</v>
      </c>
      <c r="L196" s="1726" t="s">
        <v>262</v>
      </c>
      <c r="M196" s="1726" t="s">
        <v>262</v>
      </c>
      <c r="N196" s="1726">
        <v>0.88590000000000002</v>
      </c>
      <c r="O196" s="1726">
        <v>0.97</v>
      </c>
      <c r="P196" s="1726" t="s">
        <v>262</v>
      </c>
      <c r="Q196" s="1726">
        <v>9.4931707867704995E-2</v>
      </c>
      <c r="R196" s="1730" t="s">
        <v>262</v>
      </c>
      <c r="S196" s="1730" t="s">
        <v>262</v>
      </c>
    </row>
    <row r="197" spans="1:19" ht="54">
      <c r="A197" s="43"/>
      <c r="B197" s="571" t="str">
        <f>VLOOKUP(LEFT(D197,3),Classification!B$3:C$20,2,0)</f>
        <v>SOCIAL</v>
      </c>
      <c r="C197" s="571" t="s">
        <v>1175</v>
      </c>
      <c r="D197" s="1725" t="s">
        <v>1790</v>
      </c>
      <c r="E197" s="1725" t="s">
        <v>1512</v>
      </c>
      <c r="F197" s="1725" t="s">
        <v>235</v>
      </c>
      <c r="G197" s="1725" t="s">
        <v>1006</v>
      </c>
      <c r="H197" s="1725" t="s">
        <v>201</v>
      </c>
      <c r="I197" s="1725" t="s">
        <v>1794</v>
      </c>
      <c r="J197" s="1726" t="s">
        <v>262</v>
      </c>
      <c r="K197" s="1726" t="s">
        <v>262</v>
      </c>
      <c r="L197" s="1726" t="s">
        <v>262</v>
      </c>
      <c r="M197" s="1726" t="s">
        <v>262</v>
      </c>
      <c r="N197" s="1726">
        <v>0.94479999999999997</v>
      </c>
      <c r="O197" s="1726">
        <v>0.94399999999999995</v>
      </c>
      <c r="P197" s="1726" t="s">
        <v>262</v>
      </c>
      <c r="Q197" s="1726">
        <v>-8.4674005080442904E-4</v>
      </c>
      <c r="R197" s="1730" t="s">
        <v>262</v>
      </c>
      <c r="S197" s="1730" t="s">
        <v>262</v>
      </c>
    </row>
    <row r="198" spans="1:19" ht="54">
      <c r="A198" s="43"/>
      <c r="B198" s="571" t="str">
        <f>VLOOKUP(LEFT(D198,3),Classification!B$3:C$20,2,0)</f>
        <v>SOCIAL</v>
      </c>
      <c r="C198" s="571" t="s">
        <v>1175</v>
      </c>
      <c r="D198" s="1725" t="s">
        <v>1790</v>
      </c>
      <c r="E198" s="1725" t="s">
        <v>1512</v>
      </c>
      <c r="F198" s="1725" t="s">
        <v>235</v>
      </c>
      <c r="G198" s="1725" t="s">
        <v>1006</v>
      </c>
      <c r="H198" s="1725" t="s">
        <v>194</v>
      </c>
      <c r="I198" s="1725" t="s">
        <v>1795</v>
      </c>
      <c r="J198" s="1726" t="s">
        <v>262</v>
      </c>
      <c r="K198" s="1726" t="s">
        <v>262</v>
      </c>
      <c r="L198" s="1726" t="s">
        <v>262</v>
      </c>
      <c r="M198" s="1726" t="s">
        <v>262</v>
      </c>
      <c r="N198" s="1726">
        <v>0.94230000000000003</v>
      </c>
      <c r="O198" s="1726">
        <v>0.94599999999999995</v>
      </c>
      <c r="P198" s="1726" t="s">
        <v>262</v>
      </c>
      <c r="Q198" s="1726">
        <v>3.9265626658175901E-3</v>
      </c>
      <c r="R198" s="1730" t="s">
        <v>262</v>
      </c>
      <c r="S198" s="1730" t="s">
        <v>262</v>
      </c>
    </row>
    <row r="199" spans="1:19" ht="54">
      <c r="A199" s="43"/>
      <c r="B199" s="571" t="str">
        <f>VLOOKUP(LEFT(D199,3),Classification!B$3:C$20,2,0)</f>
        <v>SOCIAL</v>
      </c>
      <c r="C199" s="571" t="s">
        <v>1175</v>
      </c>
      <c r="D199" s="1725" t="s">
        <v>1790</v>
      </c>
      <c r="E199" s="1725" t="s">
        <v>1512</v>
      </c>
      <c r="F199" s="1725" t="s">
        <v>235</v>
      </c>
      <c r="G199" s="1725" t="s">
        <v>1006</v>
      </c>
      <c r="H199" s="1725" t="s">
        <v>197</v>
      </c>
      <c r="I199" s="1725" t="s">
        <v>1796</v>
      </c>
      <c r="J199" s="1726" t="s">
        <v>262</v>
      </c>
      <c r="K199" s="1726" t="s">
        <v>262</v>
      </c>
      <c r="L199" s="1726" t="s">
        <v>262</v>
      </c>
      <c r="M199" s="1726" t="s">
        <v>262</v>
      </c>
      <c r="N199" s="1726">
        <v>0.94969999999999999</v>
      </c>
      <c r="O199" s="1726">
        <v>0.94</v>
      </c>
      <c r="P199" s="1726" t="s">
        <v>262</v>
      </c>
      <c r="Q199" s="1726">
        <v>-1.02137517110666E-2</v>
      </c>
      <c r="R199" s="1730" t="s">
        <v>262</v>
      </c>
      <c r="S199" s="1730" t="s">
        <v>262</v>
      </c>
    </row>
    <row r="200" spans="1:19" ht="54">
      <c r="A200" s="43"/>
      <c r="B200" s="571" t="str">
        <f>VLOOKUP(LEFT(D200,3),Classification!B$3:C$20,2,0)</f>
        <v>SOCIAL</v>
      </c>
      <c r="C200" s="571" t="s">
        <v>1175</v>
      </c>
      <c r="D200" s="1725" t="s">
        <v>1790</v>
      </c>
      <c r="E200" s="1725" t="s">
        <v>1512</v>
      </c>
      <c r="F200" s="1725" t="s">
        <v>235</v>
      </c>
      <c r="G200" s="1725" t="s">
        <v>176</v>
      </c>
      <c r="H200" s="1725" t="s">
        <v>201</v>
      </c>
      <c r="I200" s="1725" t="s">
        <v>1797</v>
      </c>
      <c r="J200" s="1726" t="s">
        <v>262</v>
      </c>
      <c r="K200" s="1726" t="s">
        <v>262</v>
      </c>
      <c r="L200" s="1726" t="s">
        <v>262</v>
      </c>
      <c r="M200" s="1726" t="s">
        <v>262</v>
      </c>
      <c r="N200" s="1726">
        <v>0.89319999999999999</v>
      </c>
      <c r="O200" s="1726">
        <v>0.99299999999999999</v>
      </c>
      <c r="P200" s="1726" t="s">
        <v>262</v>
      </c>
      <c r="Q200" s="1726">
        <v>0.11173309449171499</v>
      </c>
      <c r="R200" s="1730" t="s">
        <v>262</v>
      </c>
      <c r="S200" s="1730" t="s">
        <v>262</v>
      </c>
    </row>
    <row r="201" spans="1:19" ht="54">
      <c r="A201" s="43"/>
      <c r="B201" s="571" t="str">
        <f>VLOOKUP(LEFT(D201,3),Classification!B$3:C$20,2,0)</f>
        <v>SOCIAL</v>
      </c>
      <c r="C201" s="571" t="s">
        <v>1175</v>
      </c>
      <c r="D201" s="1725" t="s">
        <v>1790</v>
      </c>
      <c r="E201" s="1725" t="s">
        <v>1512</v>
      </c>
      <c r="F201" s="1725" t="s">
        <v>235</v>
      </c>
      <c r="G201" s="1725" t="s">
        <v>176</v>
      </c>
      <c r="H201" s="1725" t="s">
        <v>194</v>
      </c>
      <c r="I201" s="1725" t="s">
        <v>1798</v>
      </c>
      <c r="J201" s="1726" t="s">
        <v>262</v>
      </c>
      <c r="K201" s="1726" t="s">
        <v>262</v>
      </c>
      <c r="L201" s="1726" t="s">
        <v>262</v>
      </c>
      <c r="M201" s="1726" t="s">
        <v>262</v>
      </c>
      <c r="N201" s="1726">
        <v>0.93459999999999999</v>
      </c>
      <c r="O201" s="1726">
        <v>0.995</v>
      </c>
      <c r="P201" s="1726" t="s">
        <v>262</v>
      </c>
      <c r="Q201" s="1726">
        <v>6.4626578215279298E-2</v>
      </c>
      <c r="R201" s="1730" t="s">
        <v>262</v>
      </c>
      <c r="S201" s="1730" t="s">
        <v>262</v>
      </c>
    </row>
    <row r="202" spans="1:19" ht="54">
      <c r="A202" s="43"/>
      <c r="B202" s="571" t="str">
        <f>VLOOKUP(LEFT(D202,3),Classification!B$3:C$20,2,0)</f>
        <v>SOCIAL</v>
      </c>
      <c r="C202" s="571" t="s">
        <v>1175</v>
      </c>
      <c r="D202" s="1725" t="s">
        <v>1790</v>
      </c>
      <c r="E202" s="1725" t="s">
        <v>1512</v>
      </c>
      <c r="F202" s="1725" t="s">
        <v>235</v>
      </c>
      <c r="G202" s="1725" t="s">
        <v>176</v>
      </c>
      <c r="H202" s="1725" t="s">
        <v>197</v>
      </c>
      <c r="I202" s="1725" t="s">
        <v>1799</v>
      </c>
      <c r="J202" s="1726" t="s">
        <v>262</v>
      </c>
      <c r="K202" s="1726" t="s">
        <v>262</v>
      </c>
      <c r="L202" s="1726" t="s">
        <v>262</v>
      </c>
      <c r="M202" s="1726" t="s">
        <v>262</v>
      </c>
      <c r="N202" s="1726">
        <v>0.84179999999999999</v>
      </c>
      <c r="O202" s="1726">
        <v>0.99099999999999999</v>
      </c>
      <c r="P202" s="1726" t="s">
        <v>262</v>
      </c>
      <c r="Q202" s="1726">
        <v>0.17723924922784501</v>
      </c>
      <c r="R202" s="1730" t="s">
        <v>262</v>
      </c>
      <c r="S202" s="1730" t="s">
        <v>262</v>
      </c>
    </row>
    <row r="203" spans="1:19" ht="54">
      <c r="A203" s="43"/>
      <c r="B203" s="571" t="str">
        <f>VLOOKUP(LEFT(D203,3),Classification!B$3:C$20,2,0)</f>
        <v>SOCIAL</v>
      </c>
      <c r="C203" s="571" t="s">
        <v>1175</v>
      </c>
      <c r="D203" s="1725" t="s">
        <v>1790</v>
      </c>
      <c r="E203" s="1725" t="s">
        <v>1512</v>
      </c>
      <c r="F203" s="1725" t="s">
        <v>235</v>
      </c>
      <c r="G203" s="1725" t="s">
        <v>245</v>
      </c>
      <c r="H203" s="1725" t="s">
        <v>201</v>
      </c>
      <c r="I203" s="1725" t="s">
        <v>1800</v>
      </c>
      <c r="J203" s="1726" t="s">
        <v>262</v>
      </c>
      <c r="K203" s="1726" t="s">
        <v>262</v>
      </c>
      <c r="L203" s="1726" t="s">
        <v>262</v>
      </c>
      <c r="M203" s="1726" t="s">
        <v>262</v>
      </c>
      <c r="N203" s="1726">
        <v>0.97440000000000004</v>
      </c>
      <c r="O203" s="1726">
        <v>0.91900000000000004</v>
      </c>
      <c r="P203" s="1726" t="s">
        <v>262</v>
      </c>
      <c r="Q203" s="1726">
        <v>-5.6855500821018097E-2</v>
      </c>
      <c r="R203" s="1730" t="s">
        <v>262</v>
      </c>
      <c r="S203" s="1730" t="s">
        <v>262</v>
      </c>
    </row>
    <row r="204" spans="1:19" ht="54">
      <c r="A204" s="43"/>
      <c r="B204" s="571" t="str">
        <f>VLOOKUP(LEFT(D204,3),Classification!B$3:C$20,2,0)</f>
        <v>SOCIAL</v>
      </c>
      <c r="C204" s="571" t="s">
        <v>1175</v>
      </c>
      <c r="D204" s="1725" t="s">
        <v>1790</v>
      </c>
      <c r="E204" s="1725" t="s">
        <v>1512</v>
      </c>
      <c r="F204" s="1725" t="s">
        <v>235</v>
      </c>
      <c r="G204" s="1725" t="s">
        <v>245</v>
      </c>
      <c r="H204" s="1725" t="s">
        <v>194</v>
      </c>
      <c r="I204" s="1725" t="s">
        <v>1801</v>
      </c>
      <c r="J204" s="1726" t="s">
        <v>262</v>
      </c>
      <c r="K204" s="1726" t="s">
        <v>262</v>
      </c>
      <c r="L204" s="1726" t="s">
        <v>262</v>
      </c>
      <c r="M204" s="1726" t="s">
        <v>262</v>
      </c>
      <c r="N204" s="1726">
        <v>0.97460000000000002</v>
      </c>
      <c r="O204" s="1726">
        <v>0.91900000000000004</v>
      </c>
      <c r="P204" s="1726" t="s">
        <v>262</v>
      </c>
      <c r="Q204" s="1726">
        <v>-5.7049045762363998E-2</v>
      </c>
      <c r="R204" s="1730" t="s">
        <v>262</v>
      </c>
      <c r="S204" s="1730" t="s">
        <v>262</v>
      </c>
    </row>
    <row r="205" spans="1:19" ht="54">
      <c r="A205" s="43"/>
      <c r="B205" s="571" t="str">
        <f>VLOOKUP(LEFT(D205,3),Classification!B$3:C$20,2,0)</f>
        <v>SOCIAL</v>
      </c>
      <c r="C205" s="571" t="s">
        <v>1175</v>
      </c>
      <c r="D205" s="1725" t="s">
        <v>1790</v>
      </c>
      <c r="E205" s="1725" t="s">
        <v>1512</v>
      </c>
      <c r="F205" s="1725" t="s">
        <v>235</v>
      </c>
      <c r="G205" s="1725" t="s">
        <v>245</v>
      </c>
      <c r="H205" s="1725" t="s">
        <v>197</v>
      </c>
      <c r="I205" s="1725" t="s">
        <v>1802</v>
      </c>
      <c r="J205" s="1726" t="s">
        <v>262</v>
      </c>
      <c r="K205" s="1726" t="s">
        <v>262</v>
      </c>
      <c r="L205" s="1726" t="s">
        <v>262</v>
      </c>
      <c r="M205" s="1726" t="s">
        <v>262</v>
      </c>
      <c r="N205" s="1726">
        <v>0.9738</v>
      </c>
      <c r="O205" s="1726">
        <v>0.91900000000000004</v>
      </c>
      <c r="P205" s="1726" t="s">
        <v>262</v>
      </c>
      <c r="Q205" s="1726">
        <v>-5.6274388991579299E-2</v>
      </c>
      <c r="R205" s="1730" t="s">
        <v>262</v>
      </c>
      <c r="S205" s="1730" t="s">
        <v>262</v>
      </c>
    </row>
    <row r="206" spans="1:19" ht="27">
      <c r="A206" s="43"/>
      <c r="B206" s="571" t="str">
        <f>VLOOKUP(LEFT(D206,3),Classification!B$3:C$20,2,0)</f>
        <v>SOCIAL</v>
      </c>
      <c r="C206" s="702" t="s">
        <v>1173</v>
      </c>
      <c r="D206" s="1725" t="s">
        <v>1210</v>
      </c>
      <c r="E206" s="1725" t="s">
        <v>1513</v>
      </c>
      <c r="F206" s="1725" t="s">
        <v>235</v>
      </c>
      <c r="G206" s="1725" t="s">
        <v>21</v>
      </c>
      <c r="H206" s="1725" t="s">
        <v>201</v>
      </c>
      <c r="I206" s="1725" t="s">
        <v>1514</v>
      </c>
      <c r="J206" s="1726" t="s">
        <v>262</v>
      </c>
      <c r="K206" s="1726" t="s">
        <v>262</v>
      </c>
      <c r="L206" s="1726" t="s">
        <v>262</v>
      </c>
      <c r="M206" s="1726" t="s">
        <v>262</v>
      </c>
      <c r="N206" s="1726">
        <v>0.81969999999999998</v>
      </c>
      <c r="O206" s="1726">
        <v>0.90083000000000002</v>
      </c>
      <c r="P206" s="1726" t="s">
        <v>262</v>
      </c>
      <c r="Q206" s="1726">
        <v>9.8975234842015397E-2</v>
      </c>
      <c r="R206" s="1730">
        <v>1</v>
      </c>
      <c r="S206" s="1730" t="s">
        <v>262</v>
      </c>
    </row>
    <row r="207" spans="1:19" ht="40.5">
      <c r="A207" s="43"/>
      <c r="B207" s="571" t="str">
        <f>VLOOKUP(LEFT(D207,3),Classification!B$3:C$20,2,0)</f>
        <v>SOCIAL</v>
      </c>
      <c r="C207" s="702" t="s">
        <v>1173</v>
      </c>
      <c r="D207" s="1725" t="s">
        <v>1030</v>
      </c>
      <c r="E207" s="1725" t="s">
        <v>1031</v>
      </c>
      <c r="F207" s="1725" t="s">
        <v>314</v>
      </c>
      <c r="G207" s="1725" t="s">
        <v>21</v>
      </c>
      <c r="H207" s="1725" t="s">
        <v>201</v>
      </c>
      <c r="I207" s="1725" t="s">
        <v>1515</v>
      </c>
      <c r="J207" s="1733" t="s">
        <v>262</v>
      </c>
      <c r="K207" s="1733" t="s">
        <v>262</v>
      </c>
      <c r="L207" s="1733" t="s">
        <v>262</v>
      </c>
      <c r="M207" s="1733" t="s">
        <v>262</v>
      </c>
      <c r="N207" s="1733">
        <v>1</v>
      </c>
      <c r="O207" s="1733">
        <v>0</v>
      </c>
      <c r="P207" s="1726" t="s">
        <v>262</v>
      </c>
      <c r="Q207" s="1726">
        <v>-1</v>
      </c>
      <c r="R207" s="1730" t="s">
        <v>262</v>
      </c>
      <c r="S207" s="1730" t="s">
        <v>262</v>
      </c>
    </row>
    <row r="208" spans="1:19" ht="27">
      <c r="A208" s="43"/>
      <c r="B208" s="571" t="str">
        <f>VLOOKUP(LEFT(D208,3),Classification!B$3:C$20,2,0)</f>
        <v>SOCIAL</v>
      </c>
      <c r="C208" s="702" t="s">
        <v>1173</v>
      </c>
      <c r="D208" s="1725" t="s">
        <v>1032</v>
      </c>
      <c r="E208" s="1725" t="s">
        <v>1033</v>
      </c>
      <c r="F208" s="1725" t="s">
        <v>314</v>
      </c>
      <c r="G208" s="1725" t="s">
        <v>21</v>
      </c>
      <c r="H208" s="1725" t="s">
        <v>201</v>
      </c>
      <c r="I208" s="1725" t="s">
        <v>1516</v>
      </c>
      <c r="J208" s="1733" t="s">
        <v>262</v>
      </c>
      <c r="K208" s="1733" t="s">
        <v>262</v>
      </c>
      <c r="L208" s="1733" t="s">
        <v>262</v>
      </c>
      <c r="M208" s="1733" t="s">
        <v>262</v>
      </c>
      <c r="N208" s="1733">
        <v>1</v>
      </c>
      <c r="O208" s="1733">
        <v>0</v>
      </c>
      <c r="P208" s="1726" t="s">
        <v>262</v>
      </c>
      <c r="Q208" s="1726">
        <v>-1</v>
      </c>
      <c r="R208" s="1730" t="s">
        <v>262</v>
      </c>
      <c r="S208" s="1730" t="s">
        <v>262</v>
      </c>
    </row>
    <row r="209" spans="1:19" ht="27">
      <c r="A209" s="43"/>
      <c r="B209" s="571" t="str">
        <f>VLOOKUP(LEFT(D209,3),Classification!B$3:C$20,2,0)</f>
        <v>SOCIAL</v>
      </c>
      <c r="C209" s="702" t="s">
        <v>1173</v>
      </c>
      <c r="D209" s="1725" t="s">
        <v>1034</v>
      </c>
      <c r="E209" s="1725" t="s">
        <v>1035</v>
      </c>
      <c r="F209" s="1725" t="s">
        <v>314</v>
      </c>
      <c r="G209" s="1725" t="s">
        <v>21</v>
      </c>
      <c r="H209" s="1725" t="s">
        <v>201</v>
      </c>
      <c r="I209" s="1725" t="s">
        <v>1517</v>
      </c>
      <c r="J209" s="1733" t="s">
        <v>262</v>
      </c>
      <c r="K209" s="1733" t="s">
        <v>262</v>
      </c>
      <c r="L209" s="1733" t="s">
        <v>262</v>
      </c>
      <c r="M209" s="1733" t="s">
        <v>262</v>
      </c>
      <c r="N209" s="1733">
        <v>0</v>
      </c>
      <c r="O209" s="1733">
        <v>0</v>
      </c>
      <c r="P209" s="1726" t="s">
        <v>262</v>
      </c>
      <c r="Q209" s="1726" t="s">
        <v>262</v>
      </c>
      <c r="R209" s="1730" t="s">
        <v>262</v>
      </c>
      <c r="S209" s="1730" t="s">
        <v>262</v>
      </c>
    </row>
    <row r="210" spans="1:19" ht="27">
      <c r="A210" s="43"/>
      <c r="B210" s="571" t="str">
        <f>VLOOKUP(LEFT(D210,3),Classification!B$3:C$20,2,0)</f>
        <v>SOCIAL</v>
      </c>
      <c r="C210" s="702" t="s">
        <v>1173</v>
      </c>
      <c r="D210" s="1725" t="s">
        <v>1036</v>
      </c>
      <c r="E210" s="1725" t="s">
        <v>1037</v>
      </c>
      <c r="F210" s="1725" t="s">
        <v>314</v>
      </c>
      <c r="G210" s="1725" t="s">
        <v>21</v>
      </c>
      <c r="H210" s="1725" t="s">
        <v>201</v>
      </c>
      <c r="I210" s="1725" t="s">
        <v>1518</v>
      </c>
      <c r="J210" s="1733" t="s">
        <v>262</v>
      </c>
      <c r="K210" s="1733" t="s">
        <v>262</v>
      </c>
      <c r="L210" s="1733" t="s">
        <v>262</v>
      </c>
      <c r="M210" s="1733" t="s">
        <v>262</v>
      </c>
      <c r="N210" s="1733">
        <v>374</v>
      </c>
      <c r="O210" s="1733">
        <v>346</v>
      </c>
      <c r="P210" s="1726" t="s">
        <v>262</v>
      </c>
      <c r="Q210" s="1726">
        <v>-7.4866310160427801E-2</v>
      </c>
      <c r="R210" s="1730" t="s">
        <v>262</v>
      </c>
      <c r="S210" s="1730" t="s">
        <v>262</v>
      </c>
    </row>
    <row r="211" spans="1:19" ht="81">
      <c r="A211" s="43"/>
      <c r="B211" s="571" t="str">
        <f>VLOOKUP(LEFT(D211,3),Classification!B$3:C$20,2,0)</f>
        <v>SOCIAL</v>
      </c>
      <c r="C211" s="702" t="s">
        <v>1173</v>
      </c>
      <c r="D211" s="1725" t="s">
        <v>1038</v>
      </c>
      <c r="E211" s="1725" t="s">
        <v>1039</v>
      </c>
      <c r="F211" s="1725" t="s">
        <v>1803</v>
      </c>
      <c r="G211" s="1725" t="s">
        <v>21</v>
      </c>
      <c r="H211" s="1725" t="s">
        <v>201</v>
      </c>
      <c r="I211" s="1725" t="s">
        <v>1519</v>
      </c>
      <c r="J211" s="1725" t="s">
        <v>262</v>
      </c>
      <c r="K211" s="1725" t="s">
        <v>262</v>
      </c>
      <c r="L211" s="1725" t="s">
        <v>262</v>
      </c>
      <c r="M211" s="1725" t="s">
        <v>262</v>
      </c>
      <c r="N211" s="1725">
        <v>0.5796</v>
      </c>
      <c r="O211" s="1725">
        <v>0.51119999999999999</v>
      </c>
      <c r="P211" s="1726" t="s">
        <v>262</v>
      </c>
      <c r="Q211" s="1726">
        <v>-0.118012422360248</v>
      </c>
      <c r="R211" s="1730" t="s">
        <v>262</v>
      </c>
      <c r="S211" s="1730" t="s">
        <v>262</v>
      </c>
    </row>
    <row r="212" spans="1:19" ht="54">
      <c r="A212" s="43"/>
      <c r="B212" s="571" t="str">
        <f>VLOOKUP(LEFT(D212,3),Classification!B$3:C$20,2,0)</f>
        <v>SOCIAL</v>
      </c>
      <c r="C212" s="702" t="s">
        <v>1180</v>
      </c>
      <c r="D212" s="1725" t="s">
        <v>1040</v>
      </c>
      <c r="E212" s="1725" t="s">
        <v>1041</v>
      </c>
      <c r="F212" s="1725" t="s">
        <v>314</v>
      </c>
      <c r="G212" s="1725" t="s">
        <v>21</v>
      </c>
      <c r="H212" s="1725" t="s">
        <v>201</v>
      </c>
      <c r="I212" s="1725" t="s">
        <v>1520</v>
      </c>
      <c r="J212" s="1733" t="s">
        <v>262</v>
      </c>
      <c r="K212" s="1733" t="s">
        <v>262</v>
      </c>
      <c r="L212" s="1733" t="s">
        <v>262</v>
      </c>
      <c r="M212" s="1733" t="s">
        <v>262</v>
      </c>
      <c r="N212" s="1733">
        <v>365</v>
      </c>
      <c r="O212" s="1733">
        <v>366</v>
      </c>
      <c r="P212" s="1726" t="s">
        <v>262</v>
      </c>
      <c r="Q212" s="1726">
        <v>2.73972602739736E-3</v>
      </c>
      <c r="R212" s="1730" t="s">
        <v>262</v>
      </c>
      <c r="S212" s="1730" t="s">
        <v>262</v>
      </c>
    </row>
    <row r="213" spans="1:19" ht="67.5">
      <c r="A213" s="43"/>
      <c r="B213" s="571" t="str">
        <f>VLOOKUP(LEFT(D213,3),Classification!B$3:C$20,2,0)</f>
        <v>SOCIAL</v>
      </c>
      <c r="C213" s="702" t="s">
        <v>1180</v>
      </c>
      <c r="D213" s="1725" t="s">
        <v>1804</v>
      </c>
      <c r="E213" s="1725" t="s">
        <v>1521</v>
      </c>
      <c r="F213" s="1725" t="s">
        <v>314</v>
      </c>
      <c r="G213" s="1725" t="s">
        <v>21</v>
      </c>
      <c r="H213" s="1725" t="s">
        <v>201</v>
      </c>
      <c r="I213" s="1725" t="s">
        <v>1805</v>
      </c>
      <c r="J213" s="1733" t="s">
        <v>262</v>
      </c>
      <c r="K213" s="1733">
        <v>414</v>
      </c>
      <c r="L213" s="1733">
        <v>599</v>
      </c>
      <c r="M213" s="1733">
        <v>1059</v>
      </c>
      <c r="N213" s="1733">
        <v>106</v>
      </c>
      <c r="O213" s="1733">
        <v>103</v>
      </c>
      <c r="P213" s="1726" t="s">
        <v>262</v>
      </c>
      <c r="Q213" s="1726">
        <v>-2.83018867924528E-2</v>
      </c>
      <c r="R213" s="1730" t="s">
        <v>262</v>
      </c>
      <c r="S213" s="1730" t="s">
        <v>262</v>
      </c>
    </row>
    <row r="214" spans="1:19" ht="54">
      <c r="A214" s="43"/>
      <c r="B214" s="571" t="str">
        <f>VLOOKUP(LEFT(D214,3),Classification!B$3:C$20,2,0)</f>
        <v>SOCIAL</v>
      </c>
      <c r="C214" s="702" t="s">
        <v>1180</v>
      </c>
      <c r="D214" s="1725" t="s">
        <v>1042</v>
      </c>
      <c r="E214" s="1725" t="s">
        <v>1043</v>
      </c>
      <c r="F214" s="1725" t="s">
        <v>1362</v>
      </c>
      <c r="G214" s="1725" t="s">
        <v>21</v>
      </c>
      <c r="H214" s="1725" t="s">
        <v>201</v>
      </c>
      <c r="I214" s="1725" t="s">
        <v>1522</v>
      </c>
      <c r="J214" s="1725" t="s">
        <v>262</v>
      </c>
      <c r="K214" s="1725" t="s">
        <v>262</v>
      </c>
      <c r="L214" s="1725" t="s">
        <v>262</v>
      </c>
      <c r="M214" s="1725" t="s">
        <v>262</v>
      </c>
      <c r="N214" s="1727">
        <v>0.391264</v>
      </c>
      <c r="O214" s="1727">
        <v>0.82142347000000004</v>
      </c>
      <c r="P214" s="1726" t="s">
        <v>262</v>
      </c>
      <c r="Q214" s="1726">
        <v>1.0994097846977999</v>
      </c>
      <c r="R214" s="1730" t="s">
        <v>262</v>
      </c>
      <c r="S214" s="1730" t="s">
        <v>262</v>
      </c>
    </row>
    <row r="215" spans="1:19" ht="40.5">
      <c r="A215" s="43"/>
      <c r="B215" s="571" t="str">
        <f>VLOOKUP(LEFT(D215,3),Classification!B$3:C$20,2,0)</f>
        <v>SOCIAL</v>
      </c>
      <c r="C215" s="571" t="str">
        <f>IF(OR(MID(D215,1,3)=Classification!B$3,MID(D215,1,3)=Classification!B$4,MID(D215,1,3)=Classification!B$5,MID(D215,1,3)=Classification!B$6),VLOOKUP(MID(D215,4,4),Classification!E$3:F$73,2,0),VLOOKUP(MID(D215,1,4),Classification!E$3:F$73,2,0))</f>
        <v>Characteristics of the Undertaking’s Employees</v>
      </c>
      <c r="D215" s="1725" t="s">
        <v>1133</v>
      </c>
      <c r="E215" s="1725" t="s">
        <v>1523</v>
      </c>
      <c r="F215" s="1725" t="s">
        <v>314</v>
      </c>
      <c r="G215" s="1725" t="s">
        <v>21</v>
      </c>
      <c r="H215" s="1725" t="s">
        <v>194</v>
      </c>
      <c r="I215" s="1725" t="s">
        <v>1524</v>
      </c>
      <c r="J215" s="1733" t="s">
        <v>262</v>
      </c>
      <c r="K215" s="1733" t="s">
        <v>262</v>
      </c>
      <c r="L215" s="1733" t="s">
        <v>262</v>
      </c>
      <c r="M215" s="1733" t="s">
        <v>262</v>
      </c>
      <c r="N215" s="1733">
        <v>205259</v>
      </c>
      <c r="O215" s="1733">
        <v>211168</v>
      </c>
      <c r="P215" s="1726" t="s">
        <v>262</v>
      </c>
      <c r="Q215" s="1726">
        <v>2.87880190393601E-2</v>
      </c>
      <c r="R215" s="1730" t="s">
        <v>262</v>
      </c>
      <c r="S215" s="1730" t="s">
        <v>262</v>
      </c>
    </row>
    <row r="216" spans="1:19" ht="40.5">
      <c r="A216" s="43"/>
      <c r="B216" s="571" t="str">
        <f>VLOOKUP(LEFT(D216,3),Classification!B$3:C$20,2,0)</f>
        <v>SOCIAL</v>
      </c>
      <c r="C216" s="571" t="str">
        <f>IF(OR(MID(D216,1,3)=Classification!B$3,MID(D216,1,3)=Classification!B$4,MID(D216,1,3)=Classification!B$5,MID(D216,1,3)=Classification!B$6),VLOOKUP(MID(D216,4,4),Classification!E$3:F$73,2,0),VLOOKUP(MID(D216,1,4),Classification!E$3:F$73,2,0))</f>
        <v>Characteristics of the Undertaking’s Employees</v>
      </c>
      <c r="D216" s="1725" t="s">
        <v>1133</v>
      </c>
      <c r="E216" s="1725" t="s">
        <v>1523</v>
      </c>
      <c r="F216" s="1725" t="s">
        <v>314</v>
      </c>
      <c r="G216" s="1725" t="s">
        <v>21</v>
      </c>
      <c r="H216" s="1725" t="s">
        <v>197</v>
      </c>
      <c r="I216" s="1725" t="s">
        <v>1525</v>
      </c>
      <c r="J216" s="1733" t="s">
        <v>262</v>
      </c>
      <c r="K216" s="1733" t="s">
        <v>262</v>
      </c>
      <c r="L216" s="1733" t="s">
        <v>262</v>
      </c>
      <c r="M216" s="1733" t="s">
        <v>262</v>
      </c>
      <c r="N216" s="1733">
        <v>135237</v>
      </c>
      <c r="O216" s="1733">
        <v>143922</v>
      </c>
      <c r="P216" s="1726" t="s">
        <v>262</v>
      </c>
      <c r="Q216" s="1726">
        <v>6.4220590518866902E-2</v>
      </c>
      <c r="R216" s="1730" t="s">
        <v>262</v>
      </c>
      <c r="S216" s="1730" t="s">
        <v>262</v>
      </c>
    </row>
    <row r="217" spans="1:19" ht="40.5">
      <c r="A217" s="43"/>
      <c r="B217" s="571" t="str">
        <f>VLOOKUP(LEFT(D217,3),Classification!B$3:C$20,2,0)</f>
        <v>SOCIAL</v>
      </c>
      <c r="C217" s="571" t="str">
        <f>IF(OR(MID(D217,1,3)=Classification!B$3,MID(D217,1,3)=Classification!B$4,MID(D217,1,3)=Classification!B$5,MID(D217,1,3)=Classification!B$6),VLOOKUP(MID(D217,4,4),Classification!E$3:F$73,2,0),VLOOKUP(MID(D217,1,4),Classification!E$3:F$73,2,0))</f>
        <v>Characteristics of the Undertaking’s Employees</v>
      </c>
      <c r="D217" s="1725" t="s">
        <v>1806</v>
      </c>
      <c r="E217" s="1725" t="s">
        <v>1526</v>
      </c>
      <c r="F217" s="1725" t="s">
        <v>314</v>
      </c>
      <c r="G217" s="1725" t="s">
        <v>5</v>
      </c>
      <c r="H217" s="1725" t="s">
        <v>201</v>
      </c>
      <c r="I217" s="1725" t="s">
        <v>1807</v>
      </c>
      <c r="J217" s="1733">
        <v>27253</v>
      </c>
      <c r="K217" s="1733">
        <v>37283</v>
      </c>
      <c r="L217" s="1733">
        <v>39479</v>
      </c>
      <c r="M217" s="1733">
        <v>38193</v>
      </c>
      <c r="N217" s="1733">
        <v>36877</v>
      </c>
      <c r="O217" s="1733">
        <v>35249</v>
      </c>
      <c r="P217" s="1726">
        <v>0.29339889186511597</v>
      </c>
      <c r="Q217" s="1726">
        <v>-4.4146758141931301E-2</v>
      </c>
      <c r="R217" s="1730" t="s">
        <v>262</v>
      </c>
      <c r="S217" s="1730" t="s">
        <v>262</v>
      </c>
    </row>
    <row r="218" spans="1:19" ht="40.5">
      <c r="A218" s="43"/>
      <c r="B218" s="571" t="str">
        <f>VLOOKUP(LEFT(D218,3),Classification!B$3:C$20,2,0)</f>
        <v>SOCIAL</v>
      </c>
      <c r="C218" s="571" t="str">
        <f>IF(OR(MID(D218,1,3)=Classification!B$3,MID(D218,1,3)=Classification!B$4,MID(D218,1,3)=Classification!B$5,MID(D218,1,3)=Classification!B$6),VLOOKUP(MID(D218,4,4),Classification!E$3:F$73,2,0),VLOOKUP(MID(D218,1,4),Classification!E$3:F$73,2,0))</f>
        <v>Characteristics of the Undertaking’s Employees</v>
      </c>
      <c r="D218" s="1725" t="s">
        <v>1806</v>
      </c>
      <c r="E218" s="1725" t="s">
        <v>1526</v>
      </c>
      <c r="F218" s="1725" t="s">
        <v>314</v>
      </c>
      <c r="G218" s="1725" t="s">
        <v>5</v>
      </c>
      <c r="H218" s="1725" t="s">
        <v>194</v>
      </c>
      <c r="I218" s="1725" t="s">
        <v>1808</v>
      </c>
      <c r="J218" s="1733" t="s">
        <v>262</v>
      </c>
      <c r="K218" s="1733" t="s">
        <v>262</v>
      </c>
      <c r="L218" s="1733" t="s">
        <v>262</v>
      </c>
      <c r="M218" s="1733" t="s">
        <v>262</v>
      </c>
      <c r="N218" s="1733">
        <v>24719</v>
      </c>
      <c r="O218" s="1733">
        <v>23533</v>
      </c>
      <c r="P218" s="1726" t="s">
        <v>262</v>
      </c>
      <c r="Q218" s="1726">
        <v>-4.7979287187992999E-2</v>
      </c>
      <c r="R218" s="1730" t="s">
        <v>262</v>
      </c>
      <c r="S218" s="1730" t="s">
        <v>262</v>
      </c>
    </row>
    <row r="219" spans="1:19" ht="40.5">
      <c r="A219" s="43"/>
      <c r="B219" s="571" t="str">
        <f>VLOOKUP(LEFT(D219,3),Classification!B$3:C$20,2,0)</f>
        <v>SOCIAL</v>
      </c>
      <c r="C219" s="571" t="str">
        <f>IF(OR(MID(D219,1,3)=Classification!B$3,MID(D219,1,3)=Classification!B$4,MID(D219,1,3)=Classification!B$5,MID(D219,1,3)=Classification!B$6),VLOOKUP(MID(D219,4,4),Classification!E$3:F$73,2,0),VLOOKUP(MID(D219,1,4),Classification!E$3:F$73,2,0))</f>
        <v>Characteristics of the Undertaking’s Employees</v>
      </c>
      <c r="D219" s="1725" t="s">
        <v>1806</v>
      </c>
      <c r="E219" s="1725" t="s">
        <v>1526</v>
      </c>
      <c r="F219" s="1725" t="s">
        <v>314</v>
      </c>
      <c r="G219" s="1725" t="s">
        <v>5</v>
      </c>
      <c r="H219" s="1725" t="s">
        <v>197</v>
      </c>
      <c r="I219" s="1725" t="s">
        <v>1809</v>
      </c>
      <c r="J219" s="1733" t="s">
        <v>262</v>
      </c>
      <c r="K219" s="1733" t="s">
        <v>262</v>
      </c>
      <c r="L219" s="1733" t="s">
        <v>262</v>
      </c>
      <c r="M219" s="1733" t="s">
        <v>262</v>
      </c>
      <c r="N219" s="1733">
        <v>12158</v>
      </c>
      <c r="O219" s="1733">
        <v>11716</v>
      </c>
      <c r="P219" s="1726" t="s">
        <v>262</v>
      </c>
      <c r="Q219" s="1726">
        <v>-3.63546635959862E-2</v>
      </c>
      <c r="R219" s="1730" t="s">
        <v>262</v>
      </c>
      <c r="S219" s="1730" t="s">
        <v>262</v>
      </c>
    </row>
    <row r="220" spans="1:19" ht="40.5">
      <c r="A220" s="43"/>
      <c r="B220" s="571" t="str">
        <f>VLOOKUP(LEFT(D220,3),Classification!B$3:C$20,2,0)</f>
        <v>SOCIAL</v>
      </c>
      <c r="C220" s="571" t="str">
        <f>IF(OR(MID(D220,1,3)=Classification!B$3,MID(D220,1,3)=Classification!B$4,MID(D220,1,3)=Classification!B$5,MID(D220,1,3)=Classification!B$6),VLOOKUP(MID(D220,4,4),Classification!E$3:F$73,2,0),VLOOKUP(MID(D220,1,4),Classification!E$3:F$73,2,0))</f>
        <v>Characteristics of the Undertaking’s Employees</v>
      </c>
      <c r="D220" s="1725" t="s">
        <v>1806</v>
      </c>
      <c r="E220" s="1725" t="s">
        <v>1526</v>
      </c>
      <c r="F220" s="1725" t="s">
        <v>314</v>
      </c>
      <c r="G220" s="1725" t="s">
        <v>203</v>
      </c>
      <c r="H220" s="1725" t="s">
        <v>201</v>
      </c>
      <c r="I220" s="1725" t="s">
        <v>1810</v>
      </c>
      <c r="J220" s="1733" t="s">
        <v>262</v>
      </c>
      <c r="K220" s="1733" t="s">
        <v>262</v>
      </c>
      <c r="L220" s="1733" t="s">
        <v>262</v>
      </c>
      <c r="M220" s="1733" t="s">
        <v>262</v>
      </c>
      <c r="N220" s="1733">
        <v>173866</v>
      </c>
      <c r="O220" s="1733">
        <v>188055</v>
      </c>
      <c r="P220" s="1726" t="s">
        <v>262</v>
      </c>
      <c r="Q220" s="1726">
        <v>8.1608825187213102E-2</v>
      </c>
      <c r="R220" s="1730" t="s">
        <v>262</v>
      </c>
      <c r="S220" s="1730" t="s">
        <v>262</v>
      </c>
    </row>
    <row r="221" spans="1:19" ht="40.5">
      <c r="A221" s="43"/>
      <c r="B221" s="571" t="str">
        <f>VLOOKUP(LEFT(D221,3),Classification!B$3:C$20,2,0)</f>
        <v>SOCIAL</v>
      </c>
      <c r="C221" s="571" t="str">
        <f>IF(OR(MID(D221,1,3)=Classification!B$3,MID(D221,1,3)=Classification!B$4,MID(D221,1,3)=Classification!B$5,MID(D221,1,3)=Classification!B$6),VLOOKUP(MID(D221,4,4),Classification!E$3:F$73,2,0),VLOOKUP(MID(D221,1,4),Classification!E$3:F$73,2,0))</f>
        <v>Characteristics of the Undertaking’s Employees</v>
      </c>
      <c r="D221" s="1725" t="s">
        <v>1806</v>
      </c>
      <c r="E221" s="1725" t="s">
        <v>1526</v>
      </c>
      <c r="F221" s="1725" t="s">
        <v>314</v>
      </c>
      <c r="G221" s="1725" t="s">
        <v>203</v>
      </c>
      <c r="H221" s="1725" t="s">
        <v>194</v>
      </c>
      <c r="I221" s="1725" t="s">
        <v>1811</v>
      </c>
      <c r="J221" s="1733" t="s">
        <v>262</v>
      </c>
      <c r="K221" s="1733" t="s">
        <v>262</v>
      </c>
      <c r="L221" s="1733" t="s">
        <v>262</v>
      </c>
      <c r="M221" s="1733" t="s">
        <v>262</v>
      </c>
      <c r="N221" s="1733">
        <v>96180</v>
      </c>
      <c r="O221" s="1733">
        <v>102924</v>
      </c>
      <c r="P221" s="1726" t="s">
        <v>262</v>
      </c>
      <c r="Q221" s="1726">
        <v>7.0118527760449204E-2</v>
      </c>
      <c r="R221" s="1730" t="s">
        <v>262</v>
      </c>
      <c r="S221" s="1730" t="s">
        <v>262</v>
      </c>
    </row>
    <row r="222" spans="1:19" ht="40.5">
      <c r="A222" s="43"/>
      <c r="B222" s="571" t="str">
        <f>VLOOKUP(LEFT(D222,3),Classification!B$3:C$20,2,0)</f>
        <v>SOCIAL</v>
      </c>
      <c r="C222" s="571" t="str">
        <f>IF(OR(MID(D222,1,3)=Classification!B$3,MID(D222,1,3)=Classification!B$4,MID(D222,1,3)=Classification!B$5,MID(D222,1,3)=Classification!B$6),VLOOKUP(MID(D222,4,4),Classification!E$3:F$73,2,0),VLOOKUP(MID(D222,1,4),Classification!E$3:F$73,2,0))</f>
        <v>Characteristics of the Undertaking’s Employees</v>
      </c>
      <c r="D222" s="1725" t="s">
        <v>1806</v>
      </c>
      <c r="E222" s="1725" t="s">
        <v>1526</v>
      </c>
      <c r="F222" s="1725" t="s">
        <v>314</v>
      </c>
      <c r="G222" s="1725" t="s">
        <v>203</v>
      </c>
      <c r="H222" s="1725" t="s">
        <v>197</v>
      </c>
      <c r="I222" s="1725" t="s">
        <v>1812</v>
      </c>
      <c r="J222" s="1733" t="s">
        <v>262</v>
      </c>
      <c r="K222" s="1733" t="s">
        <v>262</v>
      </c>
      <c r="L222" s="1733" t="s">
        <v>262</v>
      </c>
      <c r="M222" s="1733" t="s">
        <v>262</v>
      </c>
      <c r="N222" s="1733">
        <v>77686</v>
      </c>
      <c r="O222" s="1733">
        <v>85131</v>
      </c>
      <c r="P222" s="1726" t="s">
        <v>262</v>
      </c>
      <c r="Q222" s="1726">
        <v>9.58345132971192E-2</v>
      </c>
      <c r="R222" s="1730" t="s">
        <v>262</v>
      </c>
      <c r="S222" s="1730" t="s">
        <v>262</v>
      </c>
    </row>
    <row r="223" spans="1:19" ht="54">
      <c r="A223" s="43"/>
      <c r="B223" s="571" t="str">
        <f>VLOOKUP(LEFT(D223,3),Classification!B$3:C$20,2,0)</f>
        <v>SOCIAL</v>
      </c>
      <c r="C223" s="571" t="str">
        <f>IF(OR(MID(D223,1,3)=Classification!B$3,MID(D223,1,3)=Classification!B$4,MID(D223,1,3)=Classification!B$5,MID(D223,1,3)=Classification!B$6),VLOOKUP(MID(D223,4,4),Classification!E$3:F$73,2,0),VLOOKUP(MID(D223,1,4),Classification!E$3:F$73,2,0))</f>
        <v>Characteristics of the Undertaking’s Employees</v>
      </c>
      <c r="D223" s="1725" t="s">
        <v>1044</v>
      </c>
      <c r="E223" s="1725" t="s">
        <v>1527</v>
      </c>
      <c r="F223" s="1725" t="s">
        <v>314</v>
      </c>
      <c r="G223" s="1725" t="s">
        <v>21</v>
      </c>
      <c r="H223" s="1725" t="s">
        <v>201</v>
      </c>
      <c r="I223" s="1725" t="s">
        <v>1528</v>
      </c>
      <c r="J223" s="1733" t="s">
        <v>262</v>
      </c>
      <c r="K223" s="1733" t="s">
        <v>262</v>
      </c>
      <c r="L223" s="1733" t="s">
        <v>262</v>
      </c>
      <c r="M223" s="1733">
        <v>349793</v>
      </c>
      <c r="N223" s="1733">
        <v>337813</v>
      </c>
      <c r="O223" s="1733">
        <v>348763</v>
      </c>
      <c r="P223" s="1726" t="s">
        <v>262</v>
      </c>
      <c r="Q223" s="1726">
        <v>3.2414383105445997E-2</v>
      </c>
      <c r="R223" s="1730" t="s">
        <v>262</v>
      </c>
      <c r="S223" s="1730" t="s">
        <v>262</v>
      </c>
    </row>
    <row r="224" spans="1:19" ht="54">
      <c r="A224" s="43"/>
      <c r="B224" s="571" t="str">
        <f>VLOOKUP(LEFT(D224,3),Classification!B$3:C$20,2,0)</f>
        <v>SOCIAL</v>
      </c>
      <c r="C224" s="571" t="str">
        <f>IF(OR(MID(D224,1,3)=Classification!B$3,MID(D224,1,3)=Classification!B$4,MID(D224,1,3)=Classification!B$5,MID(D224,1,3)=Classification!B$6),VLOOKUP(MID(D224,4,4),Classification!E$3:F$73,2,0),VLOOKUP(MID(D224,1,4),Classification!E$3:F$73,2,0))</f>
        <v>Characteristics of the Undertaking’s Employees</v>
      </c>
      <c r="D224" s="1725" t="s">
        <v>1044</v>
      </c>
      <c r="E224" s="1725" t="s">
        <v>1527</v>
      </c>
      <c r="F224" s="1725" t="s">
        <v>314</v>
      </c>
      <c r="G224" s="1725" t="s">
        <v>1006</v>
      </c>
      <c r="H224" s="1725" t="s">
        <v>201</v>
      </c>
      <c r="I224" s="1725" t="s">
        <v>2004</v>
      </c>
      <c r="J224" s="1733" t="s">
        <v>262</v>
      </c>
      <c r="K224" s="1733" t="s">
        <v>262</v>
      </c>
      <c r="L224" s="1733" t="s">
        <v>262</v>
      </c>
      <c r="M224" s="1733">
        <v>130329</v>
      </c>
      <c r="N224" s="1733">
        <v>127547</v>
      </c>
      <c r="O224" s="1733">
        <v>125118</v>
      </c>
      <c r="P224" s="1726" t="s">
        <v>262</v>
      </c>
      <c r="Q224" s="1726">
        <v>-1.9043960265627598E-2</v>
      </c>
      <c r="R224" s="1730" t="s">
        <v>262</v>
      </c>
      <c r="S224" s="1730" t="s">
        <v>262</v>
      </c>
    </row>
    <row r="225" spans="1:19" ht="54">
      <c r="A225" s="43"/>
      <c r="B225" s="571" t="str">
        <f>VLOOKUP(LEFT(D225,3),Classification!B$3:C$20,2,0)</f>
        <v>SOCIAL</v>
      </c>
      <c r="C225" s="571" t="str">
        <f>IF(OR(MID(D225,1,3)=Classification!B$3,MID(D225,1,3)=Classification!B$4,MID(D225,1,3)=Classification!B$5,MID(D225,1,3)=Classification!B$6),VLOOKUP(MID(D225,4,4),Classification!E$3:F$73,2,0),VLOOKUP(MID(D225,1,4),Classification!E$3:F$73,2,0))</f>
        <v>Characteristics of the Undertaking’s Employees</v>
      </c>
      <c r="D225" s="1725" t="s">
        <v>1044</v>
      </c>
      <c r="E225" s="1725" t="s">
        <v>1527</v>
      </c>
      <c r="F225" s="1725" t="s">
        <v>314</v>
      </c>
      <c r="G225" s="1725" t="s">
        <v>5</v>
      </c>
      <c r="H225" s="1725" t="s">
        <v>201</v>
      </c>
      <c r="I225" s="1725" t="s">
        <v>1529</v>
      </c>
      <c r="J225" s="1733" t="s">
        <v>262</v>
      </c>
      <c r="K225" s="1733" t="s">
        <v>262</v>
      </c>
      <c r="L225" s="1733" t="s">
        <v>262</v>
      </c>
      <c r="M225" s="1733">
        <v>39161</v>
      </c>
      <c r="N225" s="1733">
        <v>37724</v>
      </c>
      <c r="O225" s="1733">
        <v>35952</v>
      </c>
      <c r="P225" s="1726" t="s">
        <v>262</v>
      </c>
      <c r="Q225" s="1726">
        <v>-4.6972749443325197E-2</v>
      </c>
      <c r="R225" s="1730" t="s">
        <v>262</v>
      </c>
      <c r="S225" s="1730" t="s">
        <v>262</v>
      </c>
    </row>
    <row r="226" spans="1:19" ht="54">
      <c r="A226" s="43"/>
      <c r="B226" s="571" t="str">
        <f>VLOOKUP(LEFT(D226,3),Classification!B$3:C$20,2,0)</f>
        <v>SOCIAL</v>
      </c>
      <c r="C226" s="571" t="str">
        <f>IF(OR(MID(D226,1,3)=Classification!B$3,MID(D226,1,3)=Classification!B$4,MID(D226,1,3)=Classification!B$5,MID(D226,1,3)=Classification!B$6),VLOOKUP(MID(D226,4,4),Classification!E$3:F$73,2,0),VLOOKUP(MID(D226,1,4),Classification!E$3:F$73,2,0))</f>
        <v>Characteristics of the Undertaking’s Employees</v>
      </c>
      <c r="D226" s="1725" t="s">
        <v>1044</v>
      </c>
      <c r="E226" s="1725" t="s">
        <v>1527</v>
      </c>
      <c r="F226" s="1725" t="s">
        <v>314</v>
      </c>
      <c r="G226" s="1725" t="s">
        <v>176</v>
      </c>
      <c r="H226" s="1725" t="s">
        <v>201</v>
      </c>
      <c r="I226" s="1725" t="s">
        <v>2005</v>
      </c>
      <c r="J226" s="1733" t="s">
        <v>262</v>
      </c>
      <c r="K226" s="1733" t="s">
        <v>262</v>
      </c>
      <c r="L226" s="1733" t="s">
        <v>262</v>
      </c>
      <c r="M226" s="1733">
        <v>188794</v>
      </c>
      <c r="N226" s="1733">
        <v>180860</v>
      </c>
      <c r="O226" s="1733">
        <v>192895</v>
      </c>
      <c r="P226" s="1726" t="s">
        <v>262</v>
      </c>
      <c r="Q226" s="1726">
        <v>6.6543182572155204E-2</v>
      </c>
      <c r="R226" s="1730" t="s">
        <v>262</v>
      </c>
      <c r="S226" s="1730" t="s">
        <v>262</v>
      </c>
    </row>
    <row r="227" spans="1:19" ht="54">
      <c r="A227" s="43"/>
      <c r="B227" s="571" t="str">
        <f>VLOOKUP(LEFT(D227,3),Classification!B$3:C$20,2,0)</f>
        <v>SOCIAL</v>
      </c>
      <c r="C227" s="571" t="str">
        <f>IF(OR(MID(D227,1,3)=Classification!B$3,MID(D227,1,3)=Classification!B$4,MID(D227,1,3)=Classification!B$5,MID(D227,1,3)=Classification!B$6),VLOOKUP(MID(D227,4,4),Classification!E$3:F$73,2,0),VLOOKUP(MID(D227,1,4),Classification!E$3:F$73,2,0))</f>
        <v>Characteristics of the Undertaking’s Employees</v>
      </c>
      <c r="D227" s="1725" t="s">
        <v>1044</v>
      </c>
      <c r="E227" s="1725" t="s">
        <v>1527</v>
      </c>
      <c r="F227" s="1725" t="s">
        <v>314</v>
      </c>
      <c r="G227" s="1725" t="s">
        <v>203</v>
      </c>
      <c r="H227" s="1725" t="s">
        <v>201</v>
      </c>
      <c r="I227" s="1725" t="s">
        <v>1530</v>
      </c>
      <c r="J227" s="1733" t="s">
        <v>262</v>
      </c>
      <c r="K227" s="1733" t="s">
        <v>262</v>
      </c>
      <c r="L227" s="1733" t="s">
        <v>262</v>
      </c>
      <c r="M227" s="1733">
        <v>177089</v>
      </c>
      <c r="N227" s="1733">
        <v>170126</v>
      </c>
      <c r="O227" s="1733">
        <v>182036</v>
      </c>
      <c r="P227" s="1726" t="s">
        <v>262</v>
      </c>
      <c r="Q227" s="1726">
        <v>7.0006936035644104E-2</v>
      </c>
      <c r="R227" s="1730" t="s">
        <v>262</v>
      </c>
      <c r="S227" s="1730" t="s">
        <v>262</v>
      </c>
    </row>
    <row r="228" spans="1:19" ht="54">
      <c r="A228" s="43"/>
      <c r="B228" s="571" t="str">
        <f>VLOOKUP(LEFT(D228,3),Classification!B$3:C$20,2,0)</f>
        <v>SOCIAL</v>
      </c>
      <c r="C228" s="571" t="str">
        <f>IF(OR(MID(D228,1,3)=Classification!B$3,MID(D228,1,3)=Classification!B$4,MID(D228,1,3)=Classification!B$5,MID(D228,1,3)=Classification!B$6),VLOOKUP(MID(D228,4,4),Classification!E$3:F$73,2,0),VLOOKUP(MID(D228,1,4),Classification!E$3:F$73,2,0))</f>
        <v>Characteristics of the Undertaking’s Employees</v>
      </c>
      <c r="D228" s="1725" t="s">
        <v>1044</v>
      </c>
      <c r="E228" s="1725" t="s">
        <v>1527</v>
      </c>
      <c r="F228" s="1725" t="s">
        <v>314</v>
      </c>
      <c r="G228" s="1725" t="s">
        <v>245</v>
      </c>
      <c r="H228" s="1725" t="s">
        <v>201</v>
      </c>
      <c r="I228" s="1725" t="s">
        <v>2006</v>
      </c>
      <c r="J228" s="1733" t="s">
        <v>262</v>
      </c>
      <c r="K228" s="1733" t="s">
        <v>262</v>
      </c>
      <c r="L228" s="1733" t="s">
        <v>262</v>
      </c>
      <c r="M228" s="1733">
        <v>30670</v>
      </c>
      <c r="N228" s="1733">
        <v>29406</v>
      </c>
      <c r="O228" s="1733">
        <v>30750</v>
      </c>
      <c r="P228" s="1726" t="s">
        <v>262</v>
      </c>
      <c r="Q228" s="1726">
        <v>4.5704958171801598E-2</v>
      </c>
      <c r="R228" s="1730" t="s">
        <v>262</v>
      </c>
      <c r="S228" s="1730" t="s">
        <v>262</v>
      </c>
    </row>
    <row r="229" spans="1:19" ht="40.5">
      <c r="A229" s="43"/>
      <c r="B229" s="571" t="str">
        <f>VLOOKUP(LEFT(D229,3),Classification!B$3:C$20,2,0)</f>
        <v>SOCIAL</v>
      </c>
      <c r="C229" s="571" t="str">
        <f>IF(OR(MID(D229,1,3)=Classification!B$3,MID(D229,1,3)=Classification!B$4,MID(D229,1,3)=Classification!B$5,MID(D229,1,3)=Classification!B$6),VLOOKUP(MID(D229,4,4),Classification!E$3:F$73,2,0),VLOOKUP(MID(D229,1,4),Classification!E$3:F$73,2,0))</f>
        <v>Characteristics of the Undertaking’s Employees</v>
      </c>
      <c r="D229" s="1725" t="s">
        <v>1531</v>
      </c>
      <c r="E229" s="1725" t="s">
        <v>1532</v>
      </c>
      <c r="F229" s="1725" t="s">
        <v>314</v>
      </c>
      <c r="G229" s="1725" t="s">
        <v>21</v>
      </c>
      <c r="H229" s="1725" t="s">
        <v>201</v>
      </c>
      <c r="I229" s="1725" t="s">
        <v>1533</v>
      </c>
      <c r="J229" s="1733" t="s">
        <v>262</v>
      </c>
      <c r="K229" s="1733" t="s">
        <v>262</v>
      </c>
      <c r="L229" s="1733" t="s">
        <v>262</v>
      </c>
      <c r="M229" s="1733" t="s">
        <v>262</v>
      </c>
      <c r="N229" s="1733">
        <v>335061</v>
      </c>
      <c r="O229" s="1733">
        <v>351028</v>
      </c>
      <c r="P229" s="1726" t="s">
        <v>262</v>
      </c>
      <c r="Q229" s="1726">
        <v>4.76540092699538E-2</v>
      </c>
      <c r="R229" s="1730" t="s">
        <v>262</v>
      </c>
      <c r="S229" s="1730" t="s">
        <v>262</v>
      </c>
    </row>
    <row r="230" spans="1:19" ht="40.5">
      <c r="A230" s="43"/>
      <c r="B230" s="571" t="str">
        <f>VLOOKUP(LEFT(D230,3),Classification!B$3:C$20,2,0)</f>
        <v>SOCIAL</v>
      </c>
      <c r="C230" s="571" t="str">
        <f>IF(OR(MID(D230,1,3)=Classification!B$3,MID(D230,1,3)=Classification!B$4,MID(D230,1,3)=Classification!B$5,MID(D230,1,3)=Classification!B$6),VLOOKUP(MID(D230,4,4),Classification!E$3:F$73,2,0),VLOOKUP(MID(D230,1,4),Classification!E$3:F$73,2,0))</f>
        <v>Characteristics of the Undertaking’s Employees</v>
      </c>
      <c r="D230" s="1725" t="s">
        <v>1531</v>
      </c>
      <c r="E230" s="1725" t="s">
        <v>1532</v>
      </c>
      <c r="F230" s="1725" t="s">
        <v>314</v>
      </c>
      <c r="G230" s="1725" t="s">
        <v>21</v>
      </c>
      <c r="H230" s="1725" t="s">
        <v>194</v>
      </c>
      <c r="I230" s="1725" t="s">
        <v>1534</v>
      </c>
      <c r="J230" s="1733" t="s">
        <v>262</v>
      </c>
      <c r="K230" s="1733" t="s">
        <v>262</v>
      </c>
      <c r="L230" s="1733" t="s">
        <v>262</v>
      </c>
      <c r="M230" s="1733" t="s">
        <v>262</v>
      </c>
      <c r="N230" s="1733">
        <v>201717</v>
      </c>
      <c r="O230" s="1733">
        <v>208777</v>
      </c>
      <c r="P230" s="1726" t="s">
        <v>262</v>
      </c>
      <c r="Q230" s="1726">
        <v>3.4999529043164397E-2</v>
      </c>
      <c r="R230" s="1730" t="s">
        <v>262</v>
      </c>
      <c r="S230" s="1730" t="s">
        <v>262</v>
      </c>
    </row>
    <row r="231" spans="1:19" ht="40.5">
      <c r="A231" s="43"/>
      <c r="B231" s="571" t="str">
        <f>VLOOKUP(LEFT(D231,3),Classification!B$3:C$20,2,0)</f>
        <v>SOCIAL</v>
      </c>
      <c r="C231" s="571" t="str">
        <f>IF(OR(MID(D231,1,3)=Classification!B$3,MID(D231,1,3)=Classification!B$4,MID(D231,1,3)=Classification!B$5,MID(D231,1,3)=Classification!B$6),VLOOKUP(MID(D231,4,4),Classification!E$3:F$73,2,0),VLOOKUP(MID(D231,1,4),Classification!E$3:F$73,2,0))</f>
        <v>Characteristics of the Undertaking’s Employees</v>
      </c>
      <c r="D231" s="1725" t="s">
        <v>1531</v>
      </c>
      <c r="E231" s="1725" t="s">
        <v>1532</v>
      </c>
      <c r="F231" s="1725" t="s">
        <v>314</v>
      </c>
      <c r="G231" s="1725" t="s">
        <v>21</v>
      </c>
      <c r="H231" s="1725" t="s">
        <v>197</v>
      </c>
      <c r="I231" s="1725" t="s">
        <v>1535</v>
      </c>
      <c r="J231" s="1733" t="s">
        <v>262</v>
      </c>
      <c r="K231" s="1733" t="s">
        <v>262</v>
      </c>
      <c r="L231" s="1733" t="s">
        <v>262</v>
      </c>
      <c r="M231" s="1733" t="s">
        <v>262</v>
      </c>
      <c r="N231" s="1733">
        <v>133344</v>
      </c>
      <c r="O231" s="1733">
        <v>142251</v>
      </c>
      <c r="P231" s="1726" t="s">
        <v>262</v>
      </c>
      <c r="Q231" s="1726">
        <v>6.6797156227501805E-2</v>
      </c>
      <c r="R231" s="1730" t="s">
        <v>262</v>
      </c>
      <c r="S231" s="1730" t="s">
        <v>262</v>
      </c>
    </row>
    <row r="232" spans="1:19" ht="40.5">
      <c r="A232" s="43"/>
      <c r="B232" s="571" t="str">
        <f>VLOOKUP(LEFT(D232,3),Classification!B$3:C$20,2,0)</f>
        <v>SOCIAL</v>
      </c>
      <c r="C232" s="571" t="str">
        <f>IF(OR(MID(D232,1,3)=Classification!B$3,MID(D232,1,3)=Classification!B$4,MID(D232,1,3)=Classification!B$5,MID(D232,1,3)=Classification!B$6),VLOOKUP(MID(D232,4,4),Classification!E$3:F$73,2,0),VLOOKUP(MID(D232,1,4),Classification!E$3:F$73,2,0))</f>
        <v>Characteristics of the Undertaking’s Employees</v>
      </c>
      <c r="D232" s="1725" t="s">
        <v>1045</v>
      </c>
      <c r="E232" s="1725" t="s">
        <v>1536</v>
      </c>
      <c r="F232" s="1725" t="s">
        <v>314</v>
      </c>
      <c r="G232" s="1725" t="s">
        <v>21</v>
      </c>
      <c r="H232" s="1725" t="s">
        <v>201</v>
      </c>
      <c r="I232" s="1725" t="s">
        <v>1537</v>
      </c>
      <c r="J232" s="1733" t="s">
        <v>262</v>
      </c>
      <c r="K232" s="1733" t="s">
        <v>262</v>
      </c>
      <c r="L232" s="1733" t="s">
        <v>262</v>
      </c>
      <c r="M232" s="1733" t="s">
        <v>262</v>
      </c>
      <c r="N232" s="1733">
        <v>4571</v>
      </c>
      <c r="O232" s="1733">
        <v>4025</v>
      </c>
      <c r="P232" s="1726" t="s">
        <v>262</v>
      </c>
      <c r="Q232" s="1726">
        <v>-0.11944869831546701</v>
      </c>
      <c r="R232" s="1730" t="s">
        <v>262</v>
      </c>
      <c r="S232" s="1730" t="s">
        <v>262</v>
      </c>
    </row>
    <row r="233" spans="1:19" ht="40.5">
      <c r="A233" s="43"/>
      <c r="B233" s="571" t="str">
        <f>VLOOKUP(LEFT(D233,3),Classification!B$3:C$20,2,0)</f>
        <v>SOCIAL</v>
      </c>
      <c r="C233" s="571" t="str">
        <f>IF(OR(MID(D233,1,3)=Classification!B$3,MID(D233,1,3)=Classification!B$4,MID(D233,1,3)=Classification!B$5,MID(D233,1,3)=Classification!B$6),VLOOKUP(MID(D233,4,4),Classification!E$3:F$73,2,0),VLOOKUP(MID(D233,1,4),Classification!E$3:F$73,2,0))</f>
        <v>Characteristics of the Undertaking’s Employees</v>
      </c>
      <c r="D233" s="1725" t="s">
        <v>1045</v>
      </c>
      <c r="E233" s="1725" t="s">
        <v>1536</v>
      </c>
      <c r="F233" s="1725" t="s">
        <v>314</v>
      </c>
      <c r="G233" s="1725" t="s">
        <v>21</v>
      </c>
      <c r="H233" s="1725" t="s">
        <v>194</v>
      </c>
      <c r="I233" s="1725" t="s">
        <v>1538</v>
      </c>
      <c r="J233" s="1733" t="s">
        <v>262</v>
      </c>
      <c r="K233" s="1733" t="s">
        <v>262</v>
      </c>
      <c r="L233" s="1733" t="s">
        <v>262</v>
      </c>
      <c r="M233" s="1733" t="s">
        <v>262</v>
      </c>
      <c r="N233" s="1733">
        <v>1777</v>
      </c>
      <c r="O233" s="1733">
        <v>2367</v>
      </c>
      <c r="P233" s="1726" t="s">
        <v>262</v>
      </c>
      <c r="Q233" s="1726">
        <v>0.33202025886325298</v>
      </c>
      <c r="R233" s="1730" t="s">
        <v>262</v>
      </c>
      <c r="S233" s="1730" t="s">
        <v>262</v>
      </c>
    </row>
    <row r="234" spans="1:19" ht="40.5">
      <c r="A234" s="43"/>
      <c r="B234" s="571" t="str">
        <f>VLOOKUP(LEFT(D234,3),Classification!B$3:C$20,2,0)</f>
        <v>SOCIAL</v>
      </c>
      <c r="C234" s="571" t="str">
        <f>IF(OR(MID(D234,1,3)=Classification!B$3,MID(D234,1,3)=Classification!B$4,MID(D234,1,3)=Classification!B$5,MID(D234,1,3)=Classification!B$6),VLOOKUP(MID(D234,4,4),Classification!E$3:F$73,2,0),VLOOKUP(MID(D234,1,4),Classification!E$3:F$73,2,0))</f>
        <v>Characteristics of the Undertaking’s Employees</v>
      </c>
      <c r="D234" s="1725" t="s">
        <v>1045</v>
      </c>
      <c r="E234" s="1725" t="s">
        <v>1536</v>
      </c>
      <c r="F234" s="1725" t="s">
        <v>314</v>
      </c>
      <c r="G234" s="1725" t="s">
        <v>21</v>
      </c>
      <c r="H234" s="1725" t="s">
        <v>197</v>
      </c>
      <c r="I234" s="1725" t="s">
        <v>1539</v>
      </c>
      <c r="J234" s="1733" t="s">
        <v>262</v>
      </c>
      <c r="K234" s="1733" t="s">
        <v>262</v>
      </c>
      <c r="L234" s="1733" t="s">
        <v>262</v>
      </c>
      <c r="M234" s="1733" t="s">
        <v>262</v>
      </c>
      <c r="N234" s="1733">
        <v>2794</v>
      </c>
      <c r="O234" s="1733">
        <v>1658</v>
      </c>
      <c r="P234" s="1726" t="s">
        <v>262</v>
      </c>
      <c r="Q234" s="1726">
        <v>-0.40658554044380801</v>
      </c>
      <c r="R234" s="1730" t="s">
        <v>262</v>
      </c>
      <c r="S234" s="1730" t="s">
        <v>262</v>
      </c>
    </row>
    <row r="235" spans="1:19" ht="40.5">
      <c r="A235" s="43"/>
      <c r="B235" s="571" t="str">
        <f>VLOOKUP(LEFT(D235,3),Classification!B$3:C$20,2,0)</f>
        <v>SOCIAL</v>
      </c>
      <c r="C235" s="571" t="str">
        <f>IF(OR(MID(D235,1,3)=Classification!B$3,MID(D235,1,3)=Classification!B$4,MID(D235,1,3)=Classification!B$5,MID(D235,1,3)=Classification!B$6),VLOOKUP(MID(D235,4,4),Classification!E$3:F$73,2,0),VLOOKUP(MID(D235,1,4),Classification!E$3:F$73,2,0))</f>
        <v>Characteristics of the Undertaking’s Employees</v>
      </c>
      <c r="D235" s="1725" t="s">
        <v>1046</v>
      </c>
      <c r="E235" s="1725" t="s">
        <v>1540</v>
      </c>
      <c r="F235" s="1725" t="s">
        <v>314</v>
      </c>
      <c r="G235" s="1725" t="s">
        <v>21</v>
      </c>
      <c r="H235" s="1725" t="s">
        <v>201</v>
      </c>
      <c r="I235" s="1725" t="s">
        <v>1541</v>
      </c>
      <c r="J235" s="1733" t="s">
        <v>262</v>
      </c>
      <c r="K235" s="1733" t="s">
        <v>262</v>
      </c>
      <c r="L235" s="1733" t="s">
        <v>262</v>
      </c>
      <c r="M235" s="1733" t="s">
        <v>262</v>
      </c>
      <c r="N235" s="1733">
        <v>0</v>
      </c>
      <c r="O235" s="1733">
        <v>0</v>
      </c>
      <c r="P235" s="1726" t="s">
        <v>262</v>
      </c>
      <c r="Q235" s="1726" t="s">
        <v>262</v>
      </c>
      <c r="R235" s="1730" t="s">
        <v>262</v>
      </c>
      <c r="S235" s="1730" t="s">
        <v>262</v>
      </c>
    </row>
    <row r="236" spans="1:19" ht="40.5">
      <c r="A236" s="43"/>
      <c r="B236" s="571" t="str">
        <f>VLOOKUP(LEFT(D236,3),Classification!B$3:C$20,2,0)</f>
        <v>SOCIAL</v>
      </c>
      <c r="C236" s="571" t="str">
        <f>IF(OR(MID(D236,1,3)=Classification!B$3,MID(D236,1,3)=Classification!B$4,MID(D236,1,3)=Classification!B$5,MID(D236,1,3)=Classification!B$6),VLOOKUP(MID(D236,4,4),Classification!E$3:F$73,2,0),VLOOKUP(MID(D236,1,4),Classification!E$3:F$73,2,0))</f>
        <v>Characteristics of the Undertaking’s Employees</v>
      </c>
      <c r="D236" s="1725" t="s">
        <v>1542</v>
      </c>
      <c r="E236" s="1725" t="s">
        <v>1543</v>
      </c>
      <c r="F236" s="1725" t="s">
        <v>314</v>
      </c>
      <c r="G236" s="1725" t="s">
        <v>21</v>
      </c>
      <c r="H236" s="1725" t="s">
        <v>201</v>
      </c>
      <c r="I236" s="1725" t="s">
        <v>1544</v>
      </c>
      <c r="J236" s="1733" t="s">
        <v>262</v>
      </c>
      <c r="K236" s="1733" t="s">
        <v>262</v>
      </c>
      <c r="L236" s="1733" t="s">
        <v>262</v>
      </c>
      <c r="M236" s="1733">
        <v>81707</v>
      </c>
      <c r="N236" s="1733">
        <v>69941</v>
      </c>
      <c r="O236" s="1733">
        <v>67770</v>
      </c>
      <c r="P236" s="1726" t="s">
        <v>262</v>
      </c>
      <c r="Q236" s="1726">
        <v>-3.10404483779185E-2</v>
      </c>
      <c r="R236" s="1730" t="s">
        <v>262</v>
      </c>
      <c r="S236" s="1730" t="s">
        <v>262</v>
      </c>
    </row>
    <row r="237" spans="1:19" ht="40.5">
      <c r="A237" s="43"/>
      <c r="B237" s="571" t="str">
        <f>VLOOKUP(LEFT(D237,3),Classification!B$3:C$20,2,0)</f>
        <v>SOCIAL</v>
      </c>
      <c r="C237" s="571" t="str">
        <f>IF(OR(MID(D237,1,3)=Classification!B$3,MID(D237,1,3)=Classification!B$4,MID(D237,1,3)=Classification!B$5,MID(D237,1,3)=Classification!B$6),VLOOKUP(MID(D237,4,4),Classification!E$3:F$73,2,0),VLOOKUP(MID(D237,1,4),Classification!E$3:F$73,2,0))</f>
        <v>Characteristics of the Undertaking’s Employees</v>
      </c>
      <c r="D237" s="1725" t="s">
        <v>1542</v>
      </c>
      <c r="E237" s="1725" t="s">
        <v>1543</v>
      </c>
      <c r="F237" s="1725" t="s">
        <v>314</v>
      </c>
      <c r="G237" s="1725" t="s">
        <v>176</v>
      </c>
      <c r="H237" s="1725" t="s">
        <v>201</v>
      </c>
      <c r="I237" s="1725" t="s">
        <v>1545</v>
      </c>
      <c r="J237" s="1733" t="s">
        <v>262</v>
      </c>
      <c r="K237" s="1733" t="s">
        <v>262</v>
      </c>
      <c r="L237" s="1733" t="s">
        <v>262</v>
      </c>
      <c r="M237" s="1733">
        <v>46473</v>
      </c>
      <c r="N237" s="1733">
        <v>41281</v>
      </c>
      <c r="O237" s="1733">
        <v>40821</v>
      </c>
      <c r="P237" s="1726" t="s">
        <v>262</v>
      </c>
      <c r="Q237" s="1726">
        <v>-1.11431409122841E-2</v>
      </c>
      <c r="R237" s="1730" t="s">
        <v>262</v>
      </c>
      <c r="S237" s="1730" t="s">
        <v>262</v>
      </c>
    </row>
    <row r="238" spans="1:19" ht="40.5">
      <c r="A238" s="43"/>
      <c r="B238" s="571" t="str">
        <f>VLOOKUP(LEFT(D238,3),Classification!B$3:C$20,2,0)</f>
        <v>SOCIAL</v>
      </c>
      <c r="C238" s="571" t="str">
        <f>IF(OR(MID(D238,1,3)=Classification!B$3,MID(D238,1,3)=Classification!B$4,MID(D238,1,3)=Classification!B$5,MID(D238,1,3)=Classification!B$6),VLOOKUP(MID(D238,4,4),Classification!E$3:F$73,2,0),VLOOKUP(MID(D238,1,4),Classification!E$3:F$73,2,0))</f>
        <v>Characteristics of the Undertaking’s Employees</v>
      </c>
      <c r="D238" s="1725" t="s">
        <v>1542</v>
      </c>
      <c r="E238" s="1725" t="s">
        <v>1543</v>
      </c>
      <c r="F238" s="1725" t="s">
        <v>314</v>
      </c>
      <c r="G238" s="1725" t="s">
        <v>1006</v>
      </c>
      <c r="H238" s="1725" t="s">
        <v>201</v>
      </c>
      <c r="I238" s="1725" t="s">
        <v>1546</v>
      </c>
      <c r="J238" s="1733" t="s">
        <v>262</v>
      </c>
      <c r="K238" s="1733" t="s">
        <v>262</v>
      </c>
      <c r="L238" s="1733" t="s">
        <v>262</v>
      </c>
      <c r="M238" s="1733">
        <v>28009</v>
      </c>
      <c r="N238" s="1733">
        <v>22820</v>
      </c>
      <c r="O238" s="1733">
        <v>20245</v>
      </c>
      <c r="P238" s="1726" t="s">
        <v>262</v>
      </c>
      <c r="Q238" s="1726">
        <v>-0.112839614373357</v>
      </c>
      <c r="R238" s="1730" t="s">
        <v>262</v>
      </c>
      <c r="S238" s="1730" t="s">
        <v>262</v>
      </c>
    </row>
    <row r="239" spans="1:19" ht="40.5">
      <c r="A239" s="43"/>
      <c r="B239" s="571" t="str">
        <f>VLOOKUP(LEFT(D239,3),Classification!B$3:C$20,2,0)</f>
        <v>SOCIAL</v>
      </c>
      <c r="C239" s="571" t="str">
        <f>IF(OR(MID(D239,1,3)=Classification!B$3,MID(D239,1,3)=Classification!B$4,MID(D239,1,3)=Classification!B$5,MID(D239,1,3)=Classification!B$6),VLOOKUP(MID(D239,4,4),Classification!E$3:F$73,2,0),VLOOKUP(MID(D239,1,4),Classification!E$3:F$73,2,0))</f>
        <v>Characteristics of the Undertaking’s Employees</v>
      </c>
      <c r="D239" s="1725" t="s">
        <v>1542</v>
      </c>
      <c r="E239" s="1725" t="s">
        <v>1543</v>
      </c>
      <c r="F239" s="1725" t="s">
        <v>314</v>
      </c>
      <c r="G239" s="1725" t="s">
        <v>245</v>
      </c>
      <c r="H239" s="1725" t="s">
        <v>201</v>
      </c>
      <c r="I239" s="1725" t="s">
        <v>1547</v>
      </c>
      <c r="J239" s="1733" t="s">
        <v>262</v>
      </c>
      <c r="K239" s="1733" t="s">
        <v>262</v>
      </c>
      <c r="L239" s="1733" t="s">
        <v>262</v>
      </c>
      <c r="M239" s="1733">
        <v>7225</v>
      </c>
      <c r="N239" s="1733">
        <v>5840</v>
      </c>
      <c r="O239" s="1733">
        <v>6704</v>
      </c>
      <c r="P239" s="1726" t="s">
        <v>262</v>
      </c>
      <c r="Q239" s="1726">
        <v>0.147945205479452</v>
      </c>
      <c r="R239" s="1730" t="s">
        <v>262</v>
      </c>
      <c r="S239" s="1730" t="s">
        <v>262</v>
      </c>
    </row>
    <row r="240" spans="1:19" ht="40.5">
      <c r="A240" s="43"/>
      <c r="B240" s="571" t="str">
        <f>VLOOKUP(LEFT(D240,3),Classification!B$3:C$20,2,0)</f>
        <v>SOCIAL</v>
      </c>
      <c r="C240" s="571" t="str">
        <f>IF(OR(MID(D240,1,3)=Classification!B$3,MID(D240,1,3)=Classification!B$4,MID(D240,1,3)=Classification!B$5,MID(D240,1,3)=Classification!B$6),VLOOKUP(MID(D240,4,4),Classification!E$3:F$73,2,0),VLOOKUP(MID(D240,1,4),Classification!E$3:F$73,2,0))</f>
        <v>Characteristics of the Undertaking’s Employees</v>
      </c>
      <c r="D240" s="1725" t="s">
        <v>1813</v>
      </c>
      <c r="E240" s="1725" t="s">
        <v>1548</v>
      </c>
      <c r="F240" s="1725" t="s">
        <v>235</v>
      </c>
      <c r="G240" s="1725" t="s">
        <v>21</v>
      </c>
      <c r="H240" s="1725" t="s">
        <v>201</v>
      </c>
      <c r="I240" s="1725" t="s">
        <v>1814</v>
      </c>
      <c r="J240" s="1726">
        <v>0.25900000000000001</v>
      </c>
      <c r="K240" s="1726">
        <v>0.28399999999999997</v>
      </c>
      <c r="L240" s="1726">
        <v>0.308</v>
      </c>
      <c r="M240" s="1726">
        <v>0.23089999999999999</v>
      </c>
      <c r="N240" s="1726">
        <v>0.20499999999999999</v>
      </c>
      <c r="O240" s="1726">
        <v>0.19500000000000001</v>
      </c>
      <c r="P240" s="1726">
        <v>-0.247104247104247</v>
      </c>
      <c r="Q240" s="1726">
        <v>-4.8780487804878002E-2</v>
      </c>
      <c r="R240" s="1730" t="s">
        <v>262</v>
      </c>
      <c r="S240" s="1730" t="s">
        <v>262</v>
      </c>
    </row>
    <row r="241" spans="1:19" ht="40.5">
      <c r="A241" s="43"/>
      <c r="B241" s="571" t="str">
        <f>VLOOKUP(LEFT(D241,3),Classification!B$3:C$20,2,0)</f>
        <v>SOCIAL</v>
      </c>
      <c r="C241" s="571" t="str">
        <f>IF(OR(MID(D241,1,3)=Classification!B$3,MID(D241,1,3)=Classification!B$4,MID(D241,1,3)=Classification!B$5,MID(D241,1,3)=Classification!B$6),VLOOKUP(MID(D241,4,4),Classification!E$3:F$73,2,0),VLOOKUP(MID(D241,1,4),Classification!E$3:F$73,2,0))</f>
        <v>Characteristics of the Undertaking’s Employees</v>
      </c>
      <c r="D241" s="1725" t="s">
        <v>1813</v>
      </c>
      <c r="E241" s="1725" t="s">
        <v>1548</v>
      </c>
      <c r="F241" s="1725" t="s">
        <v>235</v>
      </c>
      <c r="G241" s="1725" t="s">
        <v>21</v>
      </c>
      <c r="H241" s="1725" t="s">
        <v>1051</v>
      </c>
      <c r="I241" s="1725" t="s">
        <v>1815</v>
      </c>
      <c r="J241" s="1726" t="s">
        <v>262</v>
      </c>
      <c r="K241" s="1726" t="s">
        <v>262</v>
      </c>
      <c r="L241" s="1726">
        <v>0.318</v>
      </c>
      <c r="M241" s="1726">
        <v>0.26100000000000001</v>
      </c>
      <c r="N241" s="1726">
        <v>0.247</v>
      </c>
      <c r="O241" s="1726">
        <v>0.24199999999999999</v>
      </c>
      <c r="P241" s="1726" t="s">
        <v>262</v>
      </c>
      <c r="Q241" s="1726">
        <v>-2.0242914979757099E-2</v>
      </c>
      <c r="R241" s="1730" t="s">
        <v>262</v>
      </c>
      <c r="S241" s="1730" t="s">
        <v>262</v>
      </c>
    </row>
    <row r="242" spans="1:19" ht="40.5">
      <c r="A242" s="43"/>
      <c r="B242" s="571" t="str">
        <f>VLOOKUP(LEFT(D242,3),Classification!B$3:C$20,2,0)</f>
        <v>SOCIAL</v>
      </c>
      <c r="C242" s="571" t="str">
        <f>IF(OR(MID(D242,1,3)=Classification!B$3,MID(D242,1,3)=Classification!B$4,MID(D242,1,3)=Classification!B$5,MID(D242,1,3)=Classification!B$6),VLOOKUP(MID(D242,4,4),Classification!E$3:F$73,2,0),VLOOKUP(MID(D242,1,4),Classification!E$3:F$73,2,0))</f>
        <v>Characteristics of the Undertaking’s Employees</v>
      </c>
      <c r="D242" s="1725" t="s">
        <v>1813</v>
      </c>
      <c r="E242" s="1725" t="s">
        <v>1548</v>
      </c>
      <c r="F242" s="1725" t="s">
        <v>235</v>
      </c>
      <c r="G242" s="1725" t="s">
        <v>21</v>
      </c>
      <c r="H242" s="1725" t="s">
        <v>1052</v>
      </c>
      <c r="I242" s="1725" t="s">
        <v>1816</v>
      </c>
      <c r="J242" s="1726" t="s">
        <v>262</v>
      </c>
      <c r="K242" s="1726" t="s">
        <v>262</v>
      </c>
      <c r="L242" s="1726">
        <v>0.28399999999999997</v>
      </c>
      <c r="M242" s="1726">
        <v>0.215</v>
      </c>
      <c r="N242" s="1726">
        <v>0.186</v>
      </c>
      <c r="O242" s="1726">
        <v>0.17399999999999999</v>
      </c>
      <c r="P242" s="1726" t="s">
        <v>262</v>
      </c>
      <c r="Q242" s="1726">
        <v>-6.4516129032258104E-2</v>
      </c>
      <c r="R242" s="1730" t="s">
        <v>262</v>
      </c>
      <c r="S242" s="1730" t="s">
        <v>262</v>
      </c>
    </row>
    <row r="243" spans="1:19" ht="40.5">
      <c r="A243" s="43"/>
      <c r="B243" s="571" t="str">
        <f>VLOOKUP(LEFT(D243,3),Classification!B$3:C$20,2,0)</f>
        <v>SOCIAL</v>
      </c>
      <c r="C243" s="571" t="str">
        <f>IF(OR(MID(D243,1,3)=Classification!B$3,MID(D243,1,3)=Classification!B$4,MID(D243,1,3)=Classification!B$5,MID(D243,1,3)=Classification!B$6),VLOOKUP(MID(D243,4,4),Classification!E$3:F$73,2,0),VLOOKUP(MID(D243,1,4),Classification!E$3:F$73,2,0))</f>
        <v>Characteristics of the Undertaking’s Employees</v>
      </c>
      <c r="D243" s="1725" t="s">
        <v>1813</v>
      </c>
      <c r="E243" s="1725" t="s">
        <v>1548</v>
      </c>
      <c r="F243" s="1725" t="s">
        <v>235</v>
      </c>
      <c r="G243" s="1725" t="s">
        <v>21</v>
      </c>
      <c r="H243" s="1725" t="s">
        <v>1053</v>
      </c>
      <c r="I243" s="1725" t="s">
        <v>1817</v>
      </c>
      <c r="J243" s="1726" t="s">
        <v>262</v>
      </c>
      <c r="K243" s="1726" t="s">
        <v>262</v>
      </c>
      <c r="L243" s="1726">
        <v>0.16400000000000001</v>
      </c>
      <c r="M243" s="1726">
        <v>0.158</v>
      </c>
      <c r="N243" s="1726">
        <v>0.13100000000000001</v>
      </c>
      <c r="O243" s="1726">
        <v>0.13200000000000001</v>
      </c>
      <c r="P243" s="1726" t="s">
        <v>262</v>
      </c>
      <c r="Q243" s="1726">
        <v>7.6335877862594402E-3</v>
      </c>
      <c r="R243" s="1730" t="s">
        <v>262</v>
      </c>
      <c r="S243" s="1730" t="s">
        <v>262</v>
      </c>
    </row>
    <row r="244" spans="1:19" ht="40.5">
      <c r="A244" s="43"/>
      <c r="B244" s="571" t="str">
        <f>VLOOKUP(LEFT(D244,3),Classification!B$3:C$20,2,0)</f>
        <v>SOCIAL</v>
      </c>
      <c r="C244" s="571" t="str">
        <f>IF(OR(MID(D244,1,3)=Classification!B$3,MID(D244,1,3)=Classification!B$4,MID(D244,1,3)=Classification!B$5,MID(D244,1,3)=Classification!B$6),VLOOKUP(MID(D244,4,4),Classification!E$3:F$73,2,0),VLOOKUP(MID(D244,1,4),Classification!E$3:F$73,2,0))</f>
        <v>Characteristics of the Undertaking’s Employees</v>
      </c>
      <c r="D244" s="1725" t="s">
        <v>1813</v>
      </c>
      <c r="E244" s="1725" t="s">
        <v>1548</v>
      </c>
      <c r="F244" s="1725" t="s">
        <v>235</v>
      </c>
      <c r="G244" s="1725" t="s">
        <v>1006</v>
      </c>
      <c r="H244" s="1725" t="s">
        <v>201</v>
      </c>
      <c r="I244" s="1725" t="s">
        <v>1818</v>
      </c>
      <c r="J244" s="1726" t="s">
        <v>262</v>
      </c>
      <c r="K244" s="1726" t="s">
        <v>262</v>
      </c>
      <c r="L244" s="1726" t="s">
        <v>262</v>
      </c>
      <c r="M244" s="1726" t="s">
        <v>262</v>
      </c>
      <c r="N244" s="1726">
        <v>0.17899999999999999</v>
      </c>
      <c r="O244" s="1726">
        <v>0.161</v>
      </c>
      <c r="P244" s="1726" t="s">
        <v>262</v>
      </c>
      <c r="Q244" s="1726">
        <v>-0.100558659217877</v>
      </c>
      <c r="R244" s="1730" t="s">
        <v>262</v>
      </c>
      <c r="S244" s="1730" t="s">
        <v>262</v>
      </c>
    </row>
    <row r="245" spans="1:19" ht="40.5">
      <c r="A245" s="43"/>
      <c r="B245" s="571" t="str">
        <f>VLOOKUP(LEFT(D245,3),Classification!B$3:C$20,2,0)</f>
        <v>SOCIAL</v>
      </c>
      <c r="C245" s="571" t="str">
        <f>IF(OR(MID(D245,1,3)=Classification!B$3,MID(D245,1,3)=Classification!B$4,MID(D245,1,3)=Classification!B$5,MID(D245,1,3)=Classification!B$6),VLOOKUP(MID(D245,4,4),Classification!E$3:F$73,2,0),VLOOKUP(MID(D245,1,4),Classification!E$3:F$73,2,0))</f>
        <v>Characteristics of the Undertaking’s Employees</v>
      </c>
      <c r="D245" s="1725" t="s">
        <v>1813</v>
      </c>
      <c r="E245" s="1725" t="s">
        <v>1548</v>
      </c>
      <c r="F245" s="1725" t="s">
        <v>235</v>
      </c>
      <c r="G245" s="1725" t="s">
        <v>176</v>
      </c>
      <c r="H245" s="1725" t="s">
        <v>201</v>
      </c>
      <c r="I245" s="1725" t="s">
        <v>1819</v>
      </c>
      <c r="J245" s="1726" t="s">
        <v>262</v>
      </c>
      <c r="K245" s="1726" t="s">
        <v>262</v>
      </c>
      <c r="L245" s="1726" t="s">
        <v>262</v>
      </c>
      <c r="M245" s="1726" t="s">
        <v>262</v>
      </c>
      <c r="N245" s="1726">
        <v>0.22500000000000001</v>
      </c>
      <c r="O245" s="1726">
        <v>0.21299999999999999</v>
      </c>
      <c r="P245" s="1726" t="s">
        <v>262</v>
      </c>
      <c r="Q245" s="1726">
        <v>-5.3333333333333302E-2</v>
      </c>
      <c r="R245" s="1730" t="s">
        <v>262</v>
      </c>
      <c r="S245" s="1730" t="s">
        <v>262</v>
      </c>
    </row>
    <row r="246" spans="1:19" ht="40.5">
      <c r="A246" s="43"/>
      <c r="B246" s="571" t="str">
        <f>VLOOKUP(LEFT(D246,3),Classification!B$3:C$20,2,0)</f>
        <v>SOCIAL</v>
      </c>
      <c r="C246" s="571" t="str">
        <f>IF(OR(MID(D246,1,3)=Classification!B$3,MID(D246,1,3)=Classification!B$4,MID(D246,1,3)=Classification!B$5,MID(D246,1,3)=Classification!B$6),VLOOKUP(MID(D246,4,4),Classification!E$3:F$73,2,0),VLOOKUP(MID(D246,1,4),Classification!E$3:F$73,2,0))</f>
        <v>Characteristics of the Undertaking’s Employees</v>
      </c>
      <c r="D246" s="1725" t="s">
        <v>1813</v>
      </c>
      <c r="E246" s="1725" t="s">
        <v>1548</v>
      </c>
      <c r="F246" s="1725" t="s">
        <v>235</v>
      </c>
      <c r="G246" s="1725" t="s">
        <v>245</v>
      </c>
      <c r="H246" s="1725" t="s">
        <v>201</v>
      </c>
      <c r="I246" s="1725" t="s">
        <v>1820</v>
      </c>
      <c r="J246" s="1726" t="s">
        <v>262</v>
      </c>
      <c r="K246" s="1726" t="s">
        <v>262</v>
      </c>
      <c r="L246" s="1726" t="s">
        <v>262</v>
      </c>
      <c r="M246" s="1726" t="s">
        <v>262</v>
      </c>
      <c r="N246" s="1726">
        <v>0.19600000000000001</v>
      </c>
      <c r="O246" s="1726">
        <v>0.218</v>
      </c>
      <c r="P246" s="1726" t="s">
        <v>262</v>
      </c>
      <c r="Q246" s="1726">
        <v>0.11224489795918401</v>
      </c>
      <c r="R246" s="1730" t="s">
        <v>262</v>
      </c>
      <c r="S246" s="1730" t="s">
        <v>262</v>
      </c>
    </row>
    <row r="247" spans="1:19" ht="40.5">
      <c r="A247" s="43"/>
      <c r="B247" s="571" t="str">
        <f>VLOOKUP(LEFT(D247,3),Classification!B$3:C$20,2,0)</f>
        <v>SOCIAL</v>
      </c>
      <c r="C247" s="571" t="str">
        <f>IF(OR(MID(D247,1,3)=Classification!B$3,MID(D247,1,3)=Classification!B$4,MID(D247,1,3)=Classification!B$5,MID(D247,1,3)=Classification!B$6),VLOOKUP(MID(D247,4,4),Classification!E$3:F$73,2,0),VLOOKUP(MID(D247,1,4),Classification!E$3:F$73,2,0))</f>
        <v>Characteristics of the Undertaking’s Employees</v>
      </c>
      <c r="D247" s="1725" t="s">
        <v>1813</v>
      </c>
      <c r="E247" s="1725" t="s">
        <v>1548</v>
      </c>
      <c r="F247" s="1725" t="s">
        <v>235</v>
      </c>
      <c r="G247" s="1725" t="s">
        <v>21</v>
      </c>
      <c r="H247" s="1725" t="s">
        <v>247</v>
      </c>
      <c r="I247" s="1725" t="s">
        <v>1821</v>
      </c>
      <c r="J247" s="1726" t="s">
        <v>262</v>
      </c>
      <c r="K247" s="1726" t="s">
        <v>262</v>
      </c>
      <c r="L247" s="1726">
        <v>0.317</v>
      </c>
      <c r="M247" s="1726">
        <v>0.25600000000000001</v>
      </c>
      <c r="N247" s="1726">
        <v>0.23400000000000001</v>
      </c>
      <c r="O247" s="1726">
        <v>0.223</v>
      </c>
      <c r="P247" s="1726" t="s">
        <v>262</v>
      </c>
      <c r="Q247" s="1726">
        <v>-4.7008547008547098E-2</v>
      </c>
      <c r="R247" s="1730" t="s">
        <v>262</v>
      </c>
      <c r="S247" s="1730" t="s">
        <v>262</v>
      </c>
    </row>
    <row r="248" spans="1:19" ht="40.5">
      <c r="A248" s="43"/>
      <c r="B248" s="571" t="str">
        <f>VLOOKUP(LEFT(D248,3),Classification!B$3:C$20,2,0)</f>
        <v>SOCIAL</v>
      </c>
      <c r="C248" s="571" t="str">
        <f>IF(OR(MID(D248,1,3)=Classification!B$3,MID(D248,1,3)=Classification!B$4,MID(D248,1,3)=Classification!B$5,MID(D248,1,3)=Classification!B$6),VLOOKUP(MID(D248,4,4),Classification!E$3:F$73,2,0),VLOOKUP(MID(D248,1,4),Classification!E$3:F$73,2,0))</f>
        <v>Characteristics of the Undertaking’s Employees</v>
      </c>
      <c r="D248" s="1725" t="s">
        <v>1813</v>
      </c>
      <c r="E248" s="1725" t="s">
        <v>1548</v>
      </c>
      <c r="F248" s="1725" t="s">
        <v>235</v>
      </c>
      <c r="G248" s="1725" t="s">
        <v>21</v>
      </c>
      <c r="H248" s="1725" t="s">
        <v>249</v>
      </c>
      <c r="I248" s="1725" t="s">
        <v>1822</v>
      </c>
      <c r="J248" s="1726" t="s">
        <v>262</v>
      </c>
      <c r="K248" s="1726" t="s">
        <v>262</v>
      </c>
      <c r="L248" s="1726">
        <v>0.27900000000000003</v>
      </c>
      <c r="M248" s="1726">
        <v>0.2</v>
      </c>
      <c r="N248" s="1726">
        <v>0.17799999999999999</v>
      </c>
      <c r="O248" s="1726">
        <v>0.17100000000000001</v>
      </c>
      <c r="P248" s="1726" t="s">
        <v>262</v>
      </c>
      <c r="Q248" s="1726">
        <v>-3.9325842696629101E-2</v>
      </c>
      <c r="R248" s="1730" t="s">
        <v>262</v>
      </c>
      <c r="S248" s="1730" t="s">
        <v>262</v>
      </c>
    </row>
    <row r="249" spans="1:19" ht="40.5">
      <c r="A249" s="43"/>
      <c r="B249" s="571" t="str">
        <f>VLOOKUP(LEFT(D249,3),Classification!B$3:C$20,2,0)</f>
        <v>SOCIAL</v>
      </c>
      <c r="C249" s="571" t="str">
        <f>IF(OR(MID(D249,1,3)=Classification!B$3,MID(D249,1,3)=Classification!B$4,MID(D249,1,3)=Classification!B$5,MID(D249,1,3)=Classification!B$6),VLOOKUP(MID(D249,4,4),Classification!E$3:F$73,2,0),VLOOKUP(MID(D249,1,4),Classification!E$3:F$73,2,0))</f>
        <v>Characteristics of the Undertaking’s Employees</v>
      </c>
      <c r="D249" s="1725" t="s">
        <v>1813</v>
      </c>
      <c r="E249" s="1725" t="s">
        <v>1548</v>
      </c>
      <c r="F249" s="1725" t="s">
        <v>235</v>
      </c>
      <c r="G249" s="1725" t="s">
        <v>21</v>
      </c>
      <c r="H249" s="1725" t="s">
        <v>250</v>
      </c>
      <c r="I249" s="1725" t="s">
        <v>1823</v>
      </c>
      <c r="J249" s="1726" t="s">
        <v>262</v>
      </c>
      <c r="K249" s="1726" t="s">
        <v>262</v>
      </c>
      <c r="L249" s="1726">
        <v>0.16</v>
      </c>
      <c r="M249" s="1726">
        <v>0.14799999999999999</v>
      </c>
      <c r="N249" s="1726">
        <v>0.128</v>
      </c>
      <c r="O249" s="1726">
        <v>0.128</v>
      </c>
      <c r="P249" s="1726" t="s">
        <v>262</v>
      </c>
      <c r="Q249" s="1726">
        <v>0</v>
      </c>
      <c r="R249" s="1730" t="s">
        <v>262</v>
      </c>
      <c r="S249" s="1730" t="s">
        <v>262</v>
      </c>
    </row>
    <row r="250" spans="1:19" ht="40.5">
      <c r="A250" s="43"/>
      <c r="B250" s="571" t="str">
        <f>VLOOKUP(LEFT(D250,3),Classification!B$3:C$20,2,0)</f>
        <v>SOCIAL</v>
      </c>
      <c r="C250" s="571" t="str">
        <f>IF(OR(MID(D250,1,3)=Classification!B$3,MID(D250,1,3)=Classification!B$4,MID(D250,1,3)=Classification!B$5,MID(D250,1,3)=Classification!B$6),VLOOKUP(MID(D250,4,4),Classification!E$3:F$73,2,0),VLOOKUP(MID(D250,1,4),Classification!E$3:F$73,2,0))</f>
        <v>Characteristics of the Undertaking’s Employees</v>
      </c>
      <c r="D250" s="1725" t="s">
        <v>1813</v>
      </c>
      <c r="E250" s="1725" t="s">
        <v>1548</v>
      </c>
      <c r="F250" s="1725" t="s">
        <v>235</v>
      </c>
      <c r="G250" s="1725" t="s">
        <v>21</v>
      </c>
      <c r="H250" s="1725" t="s">
        <v>194</v>
      </c>
      <c r="I250" s="1725" t="s">
        <v>1824</v>
      </c>
      <c r="J250" s="1726" t="s">
        <v>262</v>
      </c>
      <c r="K250" s="1726" t="s">
        <v>262</v>
      </c>
      <c r="L250" s="1726">
        <v>0.314</v>
      </c>
      <c r="M250" s="1726">
        <v>0.216</v>
      </c>
      <c r="N250" s="1726">
        <v>0.21099999999999999</v>
      </c>
      <c r="O250" s="1726">
        <v>0.20300000000000001</v>
      </c>
      <c r="P250" s="1726" t="s">
        <v>262</v>
      </c>
      <c r="Q250" s="1726">
        <v>-3.7914691943127903E-2</v>
      </c>
      <c r="R250" s="1730" t="s">
        <v>262</v>
      </c>
      <c r="S250" s="1730" t="s">
        <v>262</v>
      </c>
    </row>
    <row r="251" spans="1:19" ht="40.5">
      <c r="A251" s="43"/>
      <c r="B251" s="571" t="str">
        <f>VLOOKUP(LEFT(D251,3),Classification!B$3:C$20,2,0)</f>
        <v>SOCIAL</v>
      </c>
      <c r="C251" s="571" t="str">
        <f>IF(OR(MID(D251,1,3)=Classification!B$3,MID(D251,1,3)=Classification!B$4,MID(D251,1,3)=Classification!B$5,MID(D251,1,3)=Classification!B$6),VLOOKUP(MID(D251,4,4),Classification!E$3:F$73,2,0),VLOOKUP(MID(D251,1,4),Classification!E$3:F$73,2,0))</f>
        <v>Characteristics of the Undertaking’s Employees</v>
      </c>
      <c r="D251" s="1725" t="s">
        <v>1813</v>
      </c>
      <c r="E251" s="1725" t="s">
        <v>1548</v>
      </c>
      <c r="F251" s="1725" t="s">
        <v>235</v>
      </c>
      <c r="G251" s="1725" t="s">
        <v>21</v>
      </c>
      <c r="H251" s="1725" t="s">
        <v>197</v>
      </c>
      <c r="I251" s="1725" t="s">
        <v>1825</v>
      </c>
      <c r="J251" s="1726" t="s">
        <v>262</v>
      </c>
      <c r="K251" s="1726" t="s">
        <v>262</v>
      </c>
      <c r="L251" s="1726">
        <v>0.26600000000000001</v>
      </c>
      <c r="M251" s="1726">
        <v>0.24299999999999999</v>
      </c>
      <c r="N251" s="1726">
        <v>0.19700000000000001</v>
      </c>
      <c r="O251" s="1726">
        <v>0.186</v>
      </c>
      <c r="P251" s="1726" t="s">
        <v>262</v>
      </c>
      <c r="Q251" s="1726">
        <v>-5.5837563451776699E-2</v>
      </c>
      <c r="R251" s="1730" t="s">
        <v>262</v>
      </c>
      <c r="S251" s="1730" t="s">
        <v>262</v>
      </c>
    </row>
    <row r="252" spans="1:19" ht="40.5">
      <c r="A252" s="43"/>
      <c r="B252" s="571" t="str">
        <f>VLOOKUP(LEFT(D252,3),Classification!B$3:C$20,2,0)</f>
        <v>SOCIAL</v>
      </c>
      <c r="C252" s="571" t="str">
        <f>IF(OR(MID(D252,1,3)=Classification!B$3,MID(D252,1,3)=Classification!B$4,MID(D252,1,3)=Classification!B$5,MID(D252,1,3)=Classification!B$6),VLOOKUP(MID(D252,4,4),Classification!E$3:F$73,2,0),VLOOKUP(MID(D252,1,4),Classification!E$3:F$73,2,0))</f>
        <v>Characteristics of the Undertaking’s Employees</v>
      </c>
      <c r="D252" s="1725" t="s">
        <v>1549</v>
      </c>
      <c r="E252" s="1725" t="s">
        <v>1550</v>
      </c>
      <c r="F252" s="1725" t="s">
        <v>235</v>
      </c>
      <c r="G252" s="1725" t="s">
        <v>21</v>
      </c>
      <c r="H252" s="1725" t="s">
        <v>201</v>
      </c>
      <c r="I252" s="1725" t="s">
        <v>1551</v>
      </c>
      <c r="J252" s="1726" t="s">
        <v>262</v>
      </c>
      <c r="K252" s="1726" t="s">
        <v>262</v>
      </c>
      <c r="L252" s="1726" t="s">
        <v>262</v>
      </c>
      <c r="M252" s="1726" t="s">
        <v>262</v>
      </c>
      <c r="N252" s="1726">
        <v>0.98</v>
      </c>
      <c r="O252" s="1726">
        <v>0.98150000000000004</v>
      </c>
      <c r="P252" s="1726" t="s">
        <v>262</v>
      </c>
      <c r="Q252" s="1726">
        <v>1.5306122448979201E-3</v>
      </c>
      <c r="R252" s="1730" t="s">
        <v>262</v>
      </c>
      <c r="S252" s="1730" t="s">
        <v>262</v>
      </c>
    </row>
    <row r="253" spans="1:19" ht="40.5">
      <c r="A253" s="43"/>
      <c r="B253" s="571" t="str">
        <f>VLOOKUP(LEFT(D253,3),Classification!B$3:C$20,2,0)</f>
        <v>SOCIAL</v>
      </c>
      <c r="C253" s="571" t="str">
        <f>IF(OR(MID(D253,1,3)=Classification!B$3,MID(D253,1,3)=Classification!B$4,MID(D253,1,3)=Classification!B$5,MID(D253,1,3)=Classification!B$6),VLOOKUP(MID(D253,4,4),Classification!E$3:F$73,2,0),VLOOKUP(MID(D253,1,4),Classification!E$3:F$73,2,0))</f>
        <v>Characteristics of the Undertaking’s Employees</v>
      </c>
      <c r="D253" s="1725" t="s">
        <v>1549</v>
      </c>
      <c r="E253" s="1725" t="s">
        <v>1550</v>
      </c>
      <c r="F253" s="1725" t="s">
        <v>235</v>
      </c>
      <c r="G253" s="1725" t="s">
        <v>21</v>
      </c>
      <c r="H253" s="1725" t="s">
        <v>194</v>
      </c>
      <c r="I253" s="1725" t="s">
        <v>1552</v>
      </c>
      <c r="J253" s="1726" t="s">
        <v>262</v>
      </c>
      <c r="K253" s="1726" t="s">
        <v>262</v>
      </c>
      <c r="L253" s="1726" t="s">
        <v>262</v>
      </c>
      <c r="M253" s="1726" t="s">
        <v>262</v>
      </c>
      <c r="N253" s="1726">
        <v>0.60599999999999998</v>
      </c>
      <c r="O253" s="1726">
        <v>0.59799999999999998</v>
      </c>
      <c r="P253" s="1726" t="s">
        <v>262</v>
      </c>
      <c r="Q253" s="1726">
        <v>-1.32013201320133E-2</v>
      </c>
      <c r="R253" s="1730" t="s">
        <v>262</v>
      </c>
      <c r="S253" s="1730" t="s">
        <v>262</v>
      </c>
    </row>
    <row r="254" spans="1:19" ht="40.5">
      <c r="A254" s="43"/>
      <c r="B254" s="571" t="str">
        <f>VLOOKUP(LEFT(D254,3),Classification!B$3:C$20,2,0)</f>
        <v>SOCIAL</v>
      </c>
      <c r="C254" s="571" t="str">
        <f>IF(OR(MID(D254,1,3)=Classification!B$3,MID(D254,1,3)=Classification!B$4,MID(D254,1,3)=Classification!B$5,MID(D254,1,3)=Classification!B$6),VLOOKUP(MID(D254,4,4),Classification!E$3:F$73,2,0),VLOOKUP(MID(D254,1,4),Classification!E$3:F$73,2,0))</f>
        <v>Characteristics of the Undertaking’s Employees</v>
      </c>
      <c r="D254" s="1725" t="s">
        <v>1549</v>
      </c>
      <c r="E254" s="1725" t="s">
        <v>1550</v>
      </c>
      <c r="F254" s="1725" t="s">
        <v>235</v>
      </c>
      <c r="G254" s="1725" t="s">
        <v>21</v>
      </c>
      <c r="H254" s="1725" t="s">
        <v>197</v>
      </c>
      <c r="I254" s="1725" t="s">
        <v>1553</v>
      </c>
      <c r="J254" s="1726" t="s">
        <v>262</v>
      </c>
      <c r="K254" s="1726" t="s">
        <v>262</v>
      </c>
      <c r="L254" s="1726" t="s">
        <v>262</v>
      </c>
      <c r="M254" s="1726" t="s">
        <v>262</v>
      </c>
      <c r="N254" s="1726">
        <v>0.39400000000000002</v>
      </c>
      <c r="O254" s="1726">
        <v>0.40200000000000002</v>
      </c>
      <c r="P254" s="1726" t="s">
        <v>262</v>
      </c>
      <c r="Q254" s="1726">
        <v>2.0304568527918801E-2</v>
      </c>
      <c r="R254" s="1730" t="s">
        <v>262</v>
      </c>
      <c r="S254" s="1730" t="s">
        <v>262</v>
      </c>
    </row>
    <row r="255" spans="1:19" ht="40.5">
      <c r="A255" s="43"/>
      <c r="B255" s="571" t="str">
        <f>VLOOKUP(LEFT(D255,3),Classification!B$3:C$20,2,0)</f>
        <v>SOCIAL</v>
      </c>
      <c r="C255" s="571" t="str">
        <f>IF(OR(MID(D255,1,3)=Classification!B$3,MID(D255,1,3)=Classification!B$4,MID(D255,1,3)=Classification!B$5,MID(D255,1,3)=Classification!B$6),VLOOKUP(MID(D255,4,4),Classification!E$3:F$73,2,0),VLOOKUP(MID(D255,1,4),Classification!E$3:F$73,2,0))</f>
        <v>Characteristics of the Undertaking’s Employees</v>
      </c>
      <c r="D255" s="1725" t="s">
        <v>1826</v>
      </c>
      <c r="E255" s="1725" t="s">
        <v>1554</v>
      </c>
      <c r="F255" s="1725" t="s">
        <v>235</v>
      </c>
      <c r="G255" s="1725" t="s">
        <v>21</v>
      </c>
      <c r="H255" s="1725" t="s">
        <v>201</v>
      </c>
      <c r="I255" s="1725" t="s">
        <v>1827</v>
      </c>
      <c r="J255" s="1726" t="s">
        <v>262</v>
      </c>
      <c r="K255" s="1726">
        <v>2.7E-2</v>
      </c>
      <c r="L255" s="1726">
        <v>1.8800000000000001E-2</v>
      </c>
      <c r="M255" s="1726">
        <v>2.0299999999999999E-2</v>
      </c>
      <c r="N255" s="1726">
        <v>0.02</v>
      </c>
      <c r="O255" s="1726">
        <v>1.8499999999999999E-2</v>
      </c>
      <c r="P255" s="1726" t="s">
        <v>262</v>
      </c>
      <c r="Q255" s="1726">
        <v>-7.5000000000000094E-2</v>
      </c>
      <c r="R255" s="1730" t="s">
        <v>262</v>
      </c>
      <c r="S255" s="1730" t="s">
        <v>262</v>
      </c>
    </row>
    <row r="256" spans="1:19" ht="40.5">
      <c r="A256" s="43"/>
      <c r="B256" s="571" t="str">
        <f>VLOOKUP(LEFT(D256,3),Classification!B$3:C$20,2,0)</f>
        <v>SOCIAL</v>
      </c>
      <c r="C256" s="571" t="str">
        <f>IF(OR(MID(D256,1,3)=Classification!B$3,MID(D256,1,3)=Classification!B$4,MID(D256,1,3)=Classification!B$5,MID(D256,1,3)=Classification!B$6),VLOOKUP(MID(D256,4,4),Classification!E$3:F$73,2,0),VLOOKUP(MID(D256,1,4),Classification!E$3:F$73,2,0))</f>
        <v>Characteristics of the Undertaking’s Employees</v>
      </c>
      <c r="D256" s="1725" t="s">
        <v>1826</v>
      </c>
      <c r="E256" s="1725" t="s">
        <v>1554</v>
      </c>
      <c r="F256" s="1725" t="s">
        <v>235</v>
      </c>
      <c r="G256" s="1725" t="s">
        <v>21</v>
      </c>
      <c r="H256" s="1725" t="s">
        <v>194</v>
      </c>
      <c r="I256" s="1725" t="s">
        <v>1828</v>
      </c>
      <c r="J256" s="1726" t="s">
        <v>262</v>
      </c>
      <c r="K256" s="1726" t="s">
        <v>262</v>
      </c>
      <c r="L256" s="1726">
        <v>0</v>
      </c>
      <c r="M256" s="1726">
        <v>1.41E-2</v>
      </c>
      <c r="N256" s="1726">
        <v>0.41099999999999998</v>
      </c>
      <c r="O256" s="1726">
        <v>0.40500000000000003</v>
      </c>
      <c r="P256" s="1726" t="s">
        <v>262</v>
      </c>
      <c r="Q256" s="1726">
        <v>-1.45985401459853E-2</v>
      </c>
      <c r="R256" s="1730" t="s">
        <v>262</v>
      </c>
      <c r="S256" s="1730" t="s">
        <v>262</v>
      </c>
    </row>
    <row r="257" spans="1:19" ht="40.5">
      <c r="A257" s="43"/>
      <c r="B257" s="571" t="str">
        <f>VLOOKUP(LEFT(D257,3),Classification!B$3:C$20,2,0)</f>
        <v>SOCIAL</v>
      </c>
      <c r="C257" s="571" t="str">
        <f>IF(OR(MID(D257,1,3)=Classification!B$3,MID(D257,1,3)=Classification!B$4,MID(D257,1,3)=Classification!B$5,MID(D257,1,3)=Classification!B$6),VLOOKUP(MID(D257,4,4),Classification!E$3:F$73,2,0),VLOOKUP(MID(D257,1,4),Classification!E$3:F$73,2,0))</f>
        <v>Characteristics of the Undertaking’s Employees</v>
      </c>
      <c r="D257" s="1725" t="s">
        <v>1826</v>
      </c>
      <c r="E257" s="1725" t="s">
        <v>1554</v>
      </c>
      <c r="F257" s="1725" t="s">
        <v>235</v>
      </c>
      <c r="G257" s="1725" t="s">
        <v>21</v>
      </c>
      <c r="H257" s="1725" t="s">
        <v>197</v>
      </c>
      <c r="I257" s="1725" t="s">
        <v>1829</v>
      </c>
      <c r="J257" s="1726" t="s">
        <v>262</v>
      </c>
      <c r="K257" s="1726" t="s">
        <v>262</v>
      </c>
      <c r="L257" s="1726">
        <v>0</v>
      </c>
      <c r="M257" s="1726">
        <v>3.1300000000000001E-2</v>
      </c>
      <c r="N257" s="1726">
        <v>0.58899999999999997</v>
      </c>
      <c r="O257" s="1726">
        <v>0.59499999999999997</v>
      </c>
      <c r="P257" s="1726" t="s">
        <v>262</v>
      </c>
      <c r="Q257" s="1726">
        <v>1.0186757215619799E-2</v>
      </c>
      <c r="R257" s="1730" t="s">
        <v>262</v>
      </c>
      <c r="S257" s="1730" t="s">
        <v>262</v>
      </c>
    </row>
    <row r="258" spans="1:19" ht="67.5">
      <c r="A258" s="43"/>
      <c r="B258" s="571" t="str">
        <f>VLOOKUP(LEFT(D258,3),Classification!B$3:C$20,2,0)</f>
        <v>SOCIAL</v>
      </c>
      <c r="C258" s="571" t="str">
        <f>IF(OR(MID(D258,1,3)=Classification!B$3,MID(D258,1,3)=Classification!B$4,MID(D258,1,3)=Classification!B$5,MID(D258,1,3)=Classification!B$6),VLOOKUP(MID(D258,4,4),Classification!E$3:F$73,2,0),VLOOKUP(MID(D258,1,4),Classification!E$3:F$73,2,0))</f>
        <v>Characteristics of non-employee workers in the undertaking’s own workforce</v>
      </c>
      <c r="D258" s="1725" t="s">
        <v>1047</v>
      </c>
      <c r="E258" s="1725" t="s">
        <v>1555</v>
      </c>
      <c r="F258" s="1725" t="s">
        <v>314</v>
      </c>
      <c r="G258" s="1725" t="s">
        <v>21</v>
      </c>
      <c r="H258" s="1725" t="s">
        <v>201</v>
      </c>
      <c r="I258" s="1725" t="s">
        <v>1556</v>
      </c>
      <c r="J258" s="1733" t="s">
        <v>262</v>
      </c>
      <c r="K258" s="1733" t="s">
        <v>262</v>
      </c>
      <c r="L258" s="1733" t="s">
        <v>262</v>
      </c>
      <c r="M258" s="1733" t="s">
        <v>262</v>
      </c>
      <c r="N258" s="1733">
        <v>8728</v>
      </c>
      <c r="O258" s="1733">
        <v>11883</v>
      </c>
      <c r="P258" s="1726" t="s">
        <v>262</v>
      </c>
      <c r="Q258" s="1726">
        <v>0.36148029330889098</v>
      </c>
      <c r="R258" s="1730" t="s">
        <v>262</v>
      </c>
      <c r="S258" s="1730" t="s">
        <v>262</v>
      </c>
    </row>
    <row r="259" spans="1:19" ht="54">
      <c r="A259" s="43"/>
      <c r="B259" s="571" t="str">
        <f>VLOOKUP(LEFT(D259,3),Classification!B$3:C$20,2,0)</f>
        <v>SOCIAL</v>
      </c>
      <c r="C259" s="571" t="str">
        <f>IF(OR(MID(D259,1,3)=Classification!B$3,MID(D259,1,3)=Classification!B$4,MID(D259,1,3)=Classification!B$5,MID(D259,1,3)=Classification!B$6),VLOOKUP(MID(D259,4,4),Classification!E$3:F$73,2,0),VLOOKUP(MID(D259,1,4),Classification!E$3:F$73,2,0))</f>
        <v>Collective bargaining coverage and social dialogue</v>
      </c>
      <c r="D259" s="1725" t="s">
        <v>1830</v>
      </c>
      <c r="E259" s="1725" t="s">
        <v>1211</v>
      </c>
      <c r="F259" s="1725" t="s">
        <v>235</v>
      </c>
      <c r="G259" s="1725" t="s">
        <v>21</v>
      </c>
      <c r="H259" s="1725" t="s">
        <v>201</v>
      </c>
      <c r="I259" s="1725" t="s">
        <v>1831</v>
      </c>
      <c r="J259" s="1726" t="s">
        <v>262</v>
      </c>
      <c r="K259" s="1726" t="s">
        <v>262</v>
      </c>
      <c r="L259" s="1726" t="s">
        <v>262</v>
      </c>
      <c r="M259" s="1726">
        <v>0.32</v>
      </c>
      <c r="N259" s="1726">
        <v>0.31</v>
      </c>
      <c r="O259" s="1726">
        <v>0.28920000000000001</v>
      </c>
      <c r="P259" s="1726" t="s">
        <v>262</v>
      </c>
      <c r="Q259" s="1726">
        <v>-6.70967741935483E-2</v>
      </c>
      <c r="R259" s="1730" t="s">
        <v>262</v>
      </c>
      <c r="S259" s="1730" t="s">
        <v>262</v>
      </c>
    </row>
    <row r="260" spans="1:19" ht="54">
      <c r="A260" s="43"/>
      <c r="B260" s="571" t="str">
        <f>VLOOKUP(LEFT(D260,3),Classification!B$3:C$20,2,0)</f>
        <v>SOCIAL</v>
      </c>
      <c r="C260" s="571" t="str">
        <f>IF(OR(MID(D260,1,3)=Classification!B$3,MID(D260,1,3)=Classification!B$4,MID(D260,1,3)=Classification!B$5,MID(D260,1,3)=Classification!B$6),VLOOKUP(MID(D260,4,4),Classification!E$3:F$73,2,0),VLOOKUP(MID(D260,1,4),Classification!E$3:F$73,2,0))</f>
        <v>Collective bargaining coverage and social dialogue</v>
      </c>
      <c r="D260" s="1725" t="s">
        <v>1048</v>
      </c>
      <c r="E260" s="1725" t="s">
        <v>1557</v>
      </c>
      <c r="F260" s="1725" t="s">
        <v>235</v>
      </c>
      <c r="G260" s="1725" t="s">
        <v>21</v>
      </c>
      <c r="H260" s="1725" t="s">
        <v>1049</v>
      </c>
      <c r="I260" s="1725" t="s">
        <v>1558</v>
      </c>
      <c r="J260" s="1726" t="s">
        <v>262</v>
      </c>
      <c r="K260" s="1726" t="s">
        <v>262</v>
      </c>
      <c r="L260" s="1726" t="s">
        <v>262</v>
      </c>
      <c r="M260" s="1726" t="s">
        <v>262</v>
      </c>
      <c r="N260" s="1726" t="s">
        <v>5</v>
      </c>
      <c r="O260" s="1726" t="s">
        <v>5</v>
      </c>
      <c r="P260" s="1726" t="s">
        <v>262</v>
      </c>
      <c r="Q260" s="1726" t="s">
        <v>262</v>
      </c>
      <c r="R260" s="1730" t="s">
        <v>262</v>
      </c>
      <c r="S260" s="1730" t="s">
        <v>262</v>
      </c>
    </row>
    <row r="261" spans="1:19" ht="54">
      <c r="A261" s="43"/>
      <c r="B261" s="571" t="str">
        <f>VLOOKUP(LEFT(D261,3),Classification!B$3:C$20,2,0)</f>
        <v>SOCIAL</v>
      </c>
      <c r="C261" s="571" t="str">
        <f>IF(OR(MID(D261,1,3)=Classification!B$3,MID(D261,1,3)=Classification!B$4,MID(D261,1,3)=Classification!B$5,MID(D261,1,3)=Classification!B$6),VLOOKUP(MID(D261,4,4),Classification!E$3:F$73,2,0),VLOOKUP(MID(D261,1,4),Classification!E$3:F$73,2,0))</f>
        <v>Collective bargaining coverage and social dialogue</v>
      </c>
      <c r="D261" s="1725" t="s">
        <v>1050</v>
      </c>
      <c r="E261" s="1725" t="s">
        <v>1559</v>
      </c>
      <c r="F261" s="1725" t="s">
        <v>235</v>
      </c>
      <c r="G261" s="1725" t="s">
        <v>21</v>
      </c>
      <c r="H261" s="1725" t="s">
        <v>1049</v>
      </c>
      <c r="I261" s="1725" t="s">
        <v>1560</v>
      </c>
      <c r="J261" s="1726" t="s">
        <v>262</v>
      </c>
      <c r="K261" s="1726" t="s">
        <v>262</v>
      </c>
      <c r="L261" s="1726" t="s">
        <v>262</v>
      </c>
      <c r="M261" s="1726" t="s">
        <v>262</v>
      </c>
      <c r="N261" s="1726" t="s">
        <v>5</v>
      </c>
      <c r="O261" s="1726" t="s">
        <v>5</v>
      </c>
      <c r="P261" s="1726" t="s">
        <v>262</v>
      </c>
      <c r="Q261" s="1726" t="s">
        <v>262</v>
      </c>
      <c r="R261" s="1730" t="s">
        <v>262</v>
      </c>
      <c r="S261" s="1730" t="s">
        <v>262</v>
      </c>
    </row>
    <row r="262" spans="1:19" ht="27">
      <c r="A262" s="43"/>
      <c r="B262" s="571" t="str">
        <f>VLOOKUP(LEFT(D262,3),Classification!B$3:C$20,2,0)</f>
        <v>SOCIAL</v>
      </c>
      <c r="C262" s="571" t="str">
        <f>IF(OR(MID(D262,1,3)=Classification!B$3,MID(D262,1,3)=Classification!B$4,MID(D262,1,3)=Classification!B$5,MID(D262,1,3)=Classification!B$6),VLOOKUP(MID(D262,4,4),Classification!E$3:F$73,2,0),VLOOKUP(MID(D262,1,4),Classification!E$3:F$73,2,0))</f>
        <v>Diversity metrics</v>
      </c>
      <c r="D262" s="1725" t="s">
        <v>1832</v>
      </c>
      <c r="E262" s="1725" t="s">
        <v>232</v>
      </c>
      <c r="F262" s="1725" t="s">
        <v>235</v>
      </c>
      <c r="G262" s="1725" t="s">
        <v>21</v>
      </c>
      <c r="H262" s="1725" t="s">
        <v>1051</v>
      </c>
      <c r="I262" s="1725" t="s">
        <v>1833</v>
      </c>
      <c r="J262" s="1726" t="s">
        <v>262</v>
      </c>
      <c r="K262" s="1726" t="s">
        <v>262</v>
      </c>
      <c r="L262" s="1726" t="s">
        <v>262</v>
      </c>
      <c r="M262" s="1726">
        <v>0.41599999999999998</v>
      </c>
      <c r="N262" s="1726">
        <v>0.39500000000000002</v>
      </c>
      <c r="O262" s="1726">
        <v>0.38</v>
      </c>
      <c r="P262" s="1726" t="s">
        <v>262</v>
      </c>
      <c r="Q262" s="1726">
        <v>-3.7974683544303799E-2</v>
      </c>
      <c r="R262" s="1730" t="s">
        <v>262</v>
      </c>
      <c r="S262" s="1730" t="s">
        <v>262</v>
      </c>
    </row>
    <row r="263" spans="1:19" ht="40.5">
      <c r="A263" s="43"/>
      <c r="B263" s="571" t="str">
        <f>VLOOKUP(LEFT(D263,3),Classification!B$3:C$20,2,0)</f>
        <v>SOCIAL</v>
      </c>
      <c r="C263" s="571" t="str">
        <f>IF(OR(MID(D263,1,3)=Classification!B$3,MID(D263,1,3)=Classification!B$4,MID(D263,1,3)=Classification!B$5,MID(D263,1,3)=Classification!B$6),VLOOKUP(MID(D263,4,4),Classification!E$3:F$73,2,0),VLOOKUP(MID(D263,1,4),Classification!E$3:F$73,2,0))</f>
        <v>Diversity metrics</v>
      </c>
      <c r="D263" s="1725" t="s">
        <v>1834</v>
      </c>
      <c r="E263" s="1725" t="s">
        <v>236</v>
      </c>
      <c r="F263" s="1725" t="s">
        <v>235</v>
      </c>
      <c r="G263" s="1725" t="s">
        <v>21</v>
      </c>
      <c r="H263" s="1725" t="s">
        <v>1052</v>
      </c>
      <c r="I263" s="1725" t="s">
        <v>1835</v>
      </c>
      <c r="J263" s="1726" t="s">
        <v>262</v>
      </c>
      <c r="K263" s="1726" t="s">
        <v>262</v>
      </c>
      <c r="L263" s="1726" t="s">
        <v>262</v>
      </c>
      <c r="M263" s="1726">
        <v>0.5</v>
      </c>
      <c r="N263" s="1726">
        <v>0.51700000000000002</v>
      </c>
      <c r="O263" s="1726">
        <v>0.52900000000000003</v>
      </c>
      <c r="P263" s="1726" t="s">
        <v>262</v>
      </c>
      <c r="Q263" s="1726">
        <v>2.32108317214701E-2</v>
      </c>
      <c r="R263" s="1730" t="s">
        <v>262</v>
      </c>
      <c r="S263" s="1730" t="s">
        <v>262</v>
      </c>
    </row>
    <row r="264" spans="1:19" ht="40.5">
      <c r="A264" s="43"/>
      <c r="B264" s="571" t="str">
        <f>VLOOKUP(LEFT(D264,3),Classification!B$3:C$20,2,0)</f>
        <v>SOCIAL</v>
      </c>
      <c r="C264" s="571" t="str">
        <f>IF(OR(MID(D264,1,3)=Classification!B$3,MID(D264,1,3)=Classification!B$4,MID(D264,1,3)=Classification!B$5,MID(D264,1,3)=Classification!B$6),VLOOKUP(MID(D264,4,4),Classification!E$3:F$73,2,0),VLOOKUP(MID(D264,1,4),Classification!E$3:F$73,2,0))</f>
        <v>Diversity metrics</v>
      </c>
      <c r="D264" s="1725" t="s">
        <v>1836</v>
      </c>
      <c r="E264" s="1725" t="s">
        <v>1055</v>
      </c>
      <c r="F264" s="1725" t="s">
        <v>235</v>
      </c>
      <c r="G264" s="1725" t="s">
        <v>21</v>
      </c>
      <c r="H264" s="1725" t="s">
        <v>1053</v>
      </c>
      <c r="I264" s="1725" t="s">
        <v>1837</v>
      </c>
      <c r="J264" s="1726" t="s">
        <v>262</v>
      </c>
      <c r="K264" s="1726" t="s">
        <v>262</v>
      </c>
      <c r="L264" s="1726" t="s">
        <v>262</v>
      </c>
      <c r="M264" s="1726">
        <v>8.4000000000000005E-2</v>
      </c>
      <c r="N264" s="1726">
        <v>8.7999999999999995E-2</v>
      </c>
      <c r="O264" s="1726">
        <v>9.0999999999999998E-2</v>
      </c>
      <c r="P264" s="1726" t="s">
        <v>262</v>
      </c>
      <c r="Q264" s="1726">
        <v>3.4090909090909199E-2</v>
      </c>
      <c r="R264" s="1730" t="s">
        <v>262</v>
      </c>
      <c r="S264" s="1730" t="s">
        <v>262</v>
      </c>
    </row>
    <row r="265" spans="1:19" ht="40.5">
      <c r="A265" s="43"/>
      <c r="B265" s="571" t="str">
        <f>VLOOKUP(LEFT(D265,3),Classification!B$3:C$20,2,0)</f>
        <v>GROUP PRESENTATION</v>
      </c>
      <c r="C265" s="702" t="s">
        <v>1100</v>
      </c>
      <c r="D265" s="1725" t="s">
        <v>1838</v>
      </c>
      <c r="E265" s="1725" t="s">
        <v>1561</v>
      </c>
      <c r="F265" s="1725" t="s">
        <v>314</v>
      </c>
      <c r="G265" s="1725" t="s">
        <v>21</v>
      </c>
      <c r="H265" s="1725" t="s">
        <v>201</v>
      </c>
      <c r="I265" s="1725" t="s">
        <v>1839</v>
      </c>
      <c r="J265" s="1733">
        <v>219314</v>
      </c>
      <c r="K265" s="1733">
        <v>324684</v>
      </c>
      <c r="L265" s="1733">
        <v>359567</v>
      </c>
      <c r="M265" s="1733">
        <v>340443</v>
      </c>
      <c r="N265" s="1733">
        <v>341118</v>
      </c>
      <c r="O265" s="1733">
        <v>355189</v>
      </c>
      <c r="P265" s="1726">
        <v>0.61954549185186503</v>
      </c>
      <c r="Q265" s="1726">
        <v>4.1249655544415703E-2</v>
      </c>
      <c r="R265" s="1730" t="s">
        <v>262</v>
      </c>
      <c r="S265" s="1730" t="s">
        <v>262</v>
      </c>
    </row>
    <row r="266" spans="1:19" ht="27">
      <c r="A266" s="43"/>
      <c r="B266" s="571" t="str">
        <f>VLOOKUP(LEFT(D266,3),Classification!B$3:C$20,2,0)</f>
        <v>GROUP PRESENTATION</v>
      </c>
      <c r="C266" s="702" t="s">
        <v>1117</v>
      </c>
      <c r="D266" s="1725" t="s">
        <v>1840</v>
      </c>
      <c r="E266" s="1725" t="s">
        <v>1562</v>
      </c>
      <c r="F266" s="1725" t="s">
        <v>314</v>
      </c>
      <c r="G266" s="1725" t="s">
        <v>176</v>
      </c>
      <c r="H266" s="1725" t="s">
        <v>201</v>
      </c>
      <c r="I266" s="1725" t="s">
        <v>1841</v>
      </c>
      <c r="J266" s="1733">
        <v>117620</v>
      </c>
      <c r="K266" s="1733">
        <v>178358</v>
      </c>
      <c r="L266" s="1733">
        <v>197205</v>
      </c>
      <c r="M266" s="1733">
        <v>181402</v>
      </c>
      <c r="N266" s="1733">
        <v>184758</v>
      </c>
      <c r="O266" s="1733">
        <v>199138</v>
      </c>
      <c r="P266" s="1726">
        <v>0.69306240435300104</v>
      </c>
      <c r="Q266" s="1726">
        <v>7.7831541800625695E-2</v>
      </c>
      <c r="R266" s="1730" t="s">
        <v>262</v>
      </c>
      <c r="S266" s="1730" t="s">
        <v>262</v>
      </c>
    </row>
    <row r="267" spans="1:19" ht="27">
      <c r="A267" s="43"/>
      <c r="B267" s="571" t="str">
        <f>VLOOKUP(LEFT(D267,3),Classification!B$3:C$20,2,0)</f>
        <v>GROUP PRESENTATION</v>
      </c>
      <c r="C267" s="702" t="s">
        <v>1117</v>
      </c>
      <c r="D267" s="1725" t="s">
        <v>1840</v>
      </c>
      <c r="E267" s="1725" t="s">
        <v>1562</v>
      </c>
      <c r="F267" s="1725" t="s">
        <v>314</v>
      </c>
      <c r="G267" s="1725" t="s">
        <v>203</v>
      </c>
      <c r="H267" s="1725" t="s">
        <v>201</v>
      </c>
      <c r="I267" s="1725" t="s">
        <v>1842</v>
      </c>
      <c r="J267" s="1733" t="s">
        <v>262</v>
      </c>
      <c r="K267" s="1733" t="s">
        <v>262</v>
      </c>
      <c r="L267" s="1733" t="s">
        <v>262</v>
      </c>
      <c r="M267" s="1733" t="s">
        <v>262</v>
      </c>
      <c r="N267" s="1733">
        <v>173866</v>
      </c>
      <c r="O267" s="1733">
        <v>188055</v>
      </c>
      <c r="P267" s="1726" t="s">
        <v>262</v>
      </c>
      <c r="Q267" s="1726">
        <v>8.1608825187213102E-2</v>
      </c>
      <c r="R267" s="1730" t="s">
        <v>262</v>
      </c>
      <c r="S267" s="1730" t="s">
        <v>262</v>
      </c>
    </row>
    <row r="268" spans="1:19" ht="27">
      <c r="A268" s="43"/>
      <c r="B268" s="571" t="str">
        <f>VLOOKUP(LEFT(D268,3),Classification!B$3:C$20,2,0)</f>
        <v>GROUP PRESENTATION</v>
      </c>
      <c r="C268" s="702" t="s">
        <v>1117</v>
      </c>
      <c r="D268" s="1725" t="s">
        <v>1840</v>
      </c>
      <c r="E268" s="1725" t="s">
        <v>1562</v>
      </c>
      <c r="F268" s="1725" t="s">
        <v>314</v>
      </c>
      <c r="G268" s="1725" t="s">
        <v>1006</v>
      </c>
      <c r="H268" s="1725" t="s">
        <v>201</v>
      </c>
      <c r="I268" s="1725" t="s">
        <v>1843</v>
      </c>
      <c r="J268" s="1733" t="s">
        <v>262</v>
      </c>
      <c r="K268" s="1733" t="s">
        <v>262</v>
      </c>
      <c r="L268" s="1733" t="s">
        <v>262</v>
      </c>
      <c r="M268" s="1733">
        <v>129045</v>
      </c>
      <c r="N268" s="1733">
        <v>126395</v>
      </c>
      <c r="O268" s="1733">
        <v>124547</v>
      </c>
      <c r="P268" s="1726" t="s">
        <v>262</v>
      </c>
      <c r="Q268" s="1726">
        <v>-1.46208315202342E-2</v>
      </c>
      <c r="R268" s="1730" t="s">
        <v>262</v>
      </c>
      <c r="S268" s="1730" t="s">
        <v>262</v>
      </c>
    </row>
    <row r="269" spans="1:19" ht="27">
      <c r="A269" s="43"/>
      <c r="B269" s="571" t="str">
        <f>VLOOKUP(LEFT(D269,3),Classification!B$3:C$20,2,0)</f>
        <v>GROUP PRESENTATION</v>
      </c>
      <c r="C269" s="702" t="s">
        <v>1117</v>
      </c>
      <c r="D269" s="1725" t="s">
        <v>1840</v>
      </c>
      <c r="E269" s="1725" t="s">
        <v>1562</v>
      </c>
      <c r="F269" s="1725" t="s">
        <v>314</v>
      </c>
      <c r="G269" s="1725" t="s">
        <v>5</v>
      </c>
      <c r="H269" s="1725" t="s">
        <v>201</v>
      </c>
      <c r="I269" s="1725" t="s">
        <v>1844</v>
      </c>
      <c r="J269" s="1733">
        <v>27253</v>
      </c>
      <c r="K269" s="1733">
        <v>37283</v>
      </c>
      <c r="L269" s="1733">
        <v>39479</v>
      </c>
      <c r="M269" s="1733">
        <v>38193</v>
      </c>
      <c r="N269" s="1733">
        <v>36877</v>
      </c>
      <c r="O269" s="1733">
        <v>35249</v>
      </c>
      <c r="P269" s="1726">
        <v>0.29339889186511597</v>
      </c>
      <c r="Q269" s="1726">
        <v>-4.4146758141931301E-2</v>
      </c>
      <c r="R269" s="1730" t="s">
        <v>262</v>
      </c>
      <c r="S269" s="1730" t="s">
        <v>262</v>
      </c>
    </row>
    <row r="270" spans="1:19" ht="27">
      <c r="A270" s="43"/>
      <c r="B270" s="571" t="str">
        <f>VLOOKUP(LEFT(D270,3),Classification!B$3:C$20,2,0)</f>
        <v>GROUP PRESENTATION</v>
      </c>
      <c r="C270" s="702" t="s">
        <v>1117</v>
      </c>
      <c r="D270" s="1725" t="s">
        <v>1840</v>
      </c>
      <c r="E270" s="1725" t="s">
        <v>1562</v>
      </c>
      <c r="F270" s="1725" t="s">
        <v>314</v>
      </c>
      <c r="G270" s="1725" t="s">
        <v>245</v>
      </c>
      <c r="H270" s="1725" t="s">
        <v>201</v>
      </c>
      <c r="I270" s="1725" t="s">
        <v>1845</v>
      </c>
      <c r="J270" s="1733" t="s">
        <v>262</v>
      </c>
      <c r="K270" s="1733" t="s">
        <v>262</v>
      </c>
      <c r="L270" s="1733" t="s">
        <v>262</v>
      </c>
      <c r="M270" s="1733">
        <v>29996</v>
      </c>
      <c r="N270" s="1733">
        <v>29965</v>
      </c>
      <c r="O270" s="1733">
        <v>31504</v>
      </c>
      <c r="P270" s="1726" t="s">
        <v>262</v>
      </c>
      <c r="Q270" s="1726">
        <v>5.1359919906557701E-2</v>
      </c>
      <c r="R270" s="1730" t="s">
        <v>262</v>
      </c>
      <c r="S270" s="1730" t="s">
        <v>262</v>
      </c>
    </row>
    <row r="271" spans="1:19" ht="27">
      <c r="A271" s="43"/>
      <c r="B271" s="571" t="str">
        <f>VLOOKUP(LEFT(D271,3),Classification!B$3:C$20,2,0)</f>
        <v>GROUP PRESENTATION</v>
      </c>
      <c r="C271" s="702" t="s">
        <v>1117</v>
      </c>
      <c r="D271" s="1725" t="s">
        <v>1229</v>
      </c>
      <c r="E271" s="1725" t="s">
        <v>2019</v>
      </c>
      <c r="F271" s="1725" t="s">
        <v>1362</v>
      </c>
      <c r="G271" s="1725" t="s">
        <v>21</v>
      </c>
      <c r="H271" s="1725" t="s">
        <v>201</v>
      </c>
      <c r="I271" s="1725" t="s">
        <v>2020</v>
      </c>
      <c r="J271" s="1725">
        <v>14125</v>
      </c>
      <c r="K271" s="1725">
        <v>18160</v>
      </c>
      <c r="L271" s="1725">
        <v>21995</v>
      </c>
      <c r="M271" s="1725">
        <v>22522</v>
      </c>
      <c r="N271" s="1725">
        <v>22096</v>
      </c>
      <c r="O271" s="1725">
        <v>22465</v>
      </c>
      <c r="P271" s="1726">
        <v>0.59044247787610604</v>
      </c>
      <c r="Q271" s="1726" t="s">
        <v>262</v>
      </c>
      <c r="R271" s="1730" t="s">
        <v>262</v>
      </c>
      <c r="S271" s="1730" t="s">
        <v>262</v>
      </c>
    </row>
    <row r="272" spans="1:19" ht="27">
      <c r="A272" s="43"/>
      <c r="B272" s="571" t="str">
        <f>VLOOKUP(LEFT(D272,3),Classification!B$3:C$20,2,0)</f>
        <v>SOCIAL</v>
      </c>
      <c r="C272" s="571" t="str">
        <f>IF(OR(MID(D272,1,3)=Classification!B$3,MID(D272,1,3)=Classification!B$4,MID(D272,1,3)=Classification!B$5,MID(D272,1,3)=Classification!B$6),VLOOKUP(MID(D272,4,4),Classification!E$3:F$73,2,0),VLOOKUP(MID(D272,1,4),Classification!E$3:F$73,2,0))</f>
        <v>Communities &amp; societal impact</v>
      </c>
      <c r="D272" s="1725" t="s">
        <v>36</v>
      </c>
      <c r="E272" s="1725" t="s">
        <v>37</v>
      </c>
      <c r="F272" s="1725" t="s">
        <v>314</v>
      </c>
      <c r="G272" s="1725" t="s">
        <v>21</v>
      </c>
      <c r="H272" s="1725" t="s">
        <v>201</v>
      </c>
      <c r="I272" s="1725" t="s">
        <v>1563</v>
      </c>
      <c r="J272" s="1733" t="s">
        <v>262</v>
      </c>
      <c r="K272" s="1733">
        <v>762282</v>
      </c>
      <c r="L272" s="1733">
        <v>1899744</v>
      </c>
      <c r="M272" s="1733">
        <v>4376777</v>
      </c>
      <c r="N272" s="1733">
        <v>7542231</v>
      </c>
      <c r="O272" s="1733">
        <v>8497643</v>
      </c>
      <c r="P272" s="1726" t="s">
        <v>262</v>
      </c>
      <c r="Q272" s="1726">
        <v>0.12667498516022599</v>
      </c>
      <c r="R272" s="1730" t="s">
        <v>1846</v>
      </c>
      <c r="S272" s="1730" t="s">
        <v>262</v>
      </c>
    </row>
    <row r="273" spans="1:19" ht="27">
      <c r="A273" s="43"/>
      <c r="B273" s="571" t="str">
        <f>VLOOKUP(LEFT(D273,3),Classification!B$3:C$20,2,0)</f>
        <v>SOCIAL</v>
      </c>
      <c r="C273" s="571" t="str">
        <f>IF(OR(MID(D273,1,3)=Classification!B$3,MID(D273,1,3)=Classification!B$4,MID(D273,1,3)=Classification!B$5,MID(D273,1,3)=Classification!B$6),VLOOKUP(MID(D273,4,4),Classification!E$3:F$73,2,0),VLOOKUP(MID(D273,1,4),Classification!E$3:F$73,2,0))</f>
        <v>Communities &amp; societal impact</v>
      </c>
      <c r="D273" s="1725" t="s">
        <v>353</v>
      </c>
      <c r="E273" s="1725" t="s">
        <v>1564</v>
      </c>
      <c r="F273" s="1725" t="s">
        <v>314</v>
      </c>
      <c r="G273" s="1725" t="s">
        <v>21</v>
      </c>
      <c r="H273" s="1725" t="s">
        <v>201</v>
      </c>
      <c r="I273" s="1725" t="s">
        <v>1565</v>
      </c>
      <c r="J273" s="1733" t="s">
        <v>262</v>
      </c>
      <c r="K273" s="1733">
        <v>6736</v>
      </c>
      <c r="L273" s="1733">
        <v>12705</v>
      </c>
      <c r="M273" s="1733">
        <v>14297</v>
      </c>
      <c r="N273" s="1733">
        <v>19101</v>
      </c>
      <c r="O273" s="1733">
        <v>20286</v>
      </c>
      <c r="P273" s="1726" t="s">
        <v>262</v>
      </c>
      <c r="Q273" s="1726">
        <v>6.2038636720590498E-2</v>
      </c>
      <c r="R273" s="1730" t="s">
        <v>262</v>
      </c>
      <c r="S273" s="1730" t="s">
        <v>262</v>
      </c>
    </row>
    <row r="274" spans="1:19" ht="27">
      <c r="A274" s="43"/>
      <c r="B274" s="571" t="str">
        <f>VLOOKUP(LEFT(D274,3),Classification!B$3:C$20,2,0)</f>
        <v>SOCIAL</v>
      </c>
      <c r="C274" s="571" t="str">
        <f>IF(OR(MID(D274,1,3)=Classification!B$3,MID(D274,1,3)=Classification!B$4,MID(D274,1,3)=Classification!B$5,MID(D274,1,3)=Classification!B$6),VLOOKUP(MID(D274,4,4),Classification!E$3:F$73,2,0),VLOOKUP(MID(D274,1,4),Classification!E$3:F$73,2,0))</f>
        <v>Communities &amp; societal impact</v>
      </c>
      <c r="D274" s="1725" t="s">
        <v>355</v>
      </c>
      <c r="E274" s="1725" t="s">
        <v>1566</v>
      </c>
      <c r="F274" s="1725" t="s">
        <v>314</v>
      </c>
      <c r="G274" s="1725" t="s">
        <v>21</v>
      </c>
      <c r="H274" s="1725" t="s">
        <v>201</v>
      </c>
      <c r="I274" s="1725" t="s">
        <v>1567</v>
      </c>
      <c r="J274" s="1733" t="s">
        <v>262</v>
      </c>
      <c r="K274" s="1733">
        <v>1389</v>
      </c>
      <c r="L274" s="1733">
        <v>2947</v>
      </c>
      <c r="M274" s="1733">
        <v>1086</v>
      </c>
      <c r="N274" s="1733">
        <v>1862</v>
      </c>
      <c r="O274" s="1733">
        <v>969</v>
      </c>
      <c r="P274" s="1726" t="s">
        <v>262</v>
      </c>
      <c r="Q274" s="1726">
        <v>-0.47959183673469402</v>
      </c>
      <c r="R274" s="1730" t="s">
        <v>262</v>
      </c>
      <c r="S274" s="1730" t="s">
        <v>262</v>
      </c>
    </row>
    <row r="275" spans="1:19" ht="27">
      <c r="A275" s="43"/>
      <c r="B275" s="571" t="str">
        <f>VLOOKUP(LEFT(D275,3),Classification!B$3:C$20,2,0)</f>
        <v>SOCIAL</v>
      </c>
      <c r="C275" s="571" t="str">
        <f>IF(OR(MID(D275,1,3)=Classification!B$3,MID(D275,1,3)=Classification!B$4,MID(D275,1,3)=Classification!B$5,MID(D275,1,3)=Classification!B$6),VLOOKUP(MID(D275,4,4),Classification!E$3:F$73,2,0),VLOOKUP(MID(D275,1,4),Classification!E$3:F$73,2,0))</f>
        <v>Communities &amp; societal impact</v>
      </c>
      <c r="D275" s="1725" t="s">
        <v>357</v>
      </c>
      <c r="E275" s="1725" t="s">
        <v>1568</v>
      </c>
      <c r="F275" s="1725" t="s">
        <v>314</v>
      </c>
      <c r="G275" s="1725" t="s">
        <v>21</v>
      </c>
      <c r="H275" s="1725" t="s">
        <v>201</v>
      </c>
      <c r="I275" s="1725" t="s">
        <v>1569</v>
      </c>
      <c r="J275" s="1733" t="s">
        <v>262</v>
      </c>
      <c r="K275" s="1733">
        <v>327743</v>
      </c>
      <c r="L275" s="1733">
        <v>1124757</v>
      </c>
      <c r="M275" s="1733">
        <v>856083</v>
      </c>
      <c r="N275" s="1733">
        <v>1500661</v>
      </c>
      <c r="O275" s="1733">
        <v>935126</v>
      </c>
      <c r="P275" s="1726" t="s">
        <v>262</v>
      </c>
      <c r="Q275" s="1726">
        <v>-0.376857264898601</v>
      </c>
      <c r="R275" s="1730" t="s">
        <v>262</v>
      </c>
      <c r="S275" s="1730" t="s">
        <v>262</v>
      </c>
    </row>
    <row r="276" spans="1:19" ht="40.5">
      <c r="A276" s="43"/>
      <c r="B276" s="571" t="str">
        <f>VLOOKUP(LEFT(D276,3),Classification!B$3:C$20,2,0)</f>
        <v>SOCIAL</v>
      </c>
      <c r="C276" s="571" t="str">
        <f>IF(OR(MID(D276,1,3)=Classification!B$3,MID(D276,1,3)=Classification!B$4,MID(D276,1,3)=Classification!B$5,MID(D276,1,3)=Classification!B$6),VLOOKUP(MID(D276,4,4),Classification!E$3:F$73,2,0),VLOOKUP(MID(D276,1,4),Classification!E$3:F$73,2,0))</f>
        <v>Communities &amp; societal impact</v>
      </c>
      <c r="D276" s="1725" t="s">
        <v>1847</v>
      </c>
      <c r="E276" s="1725" t="s">
        <v>1848</v>
      </c>
      <c r="F276" s="1725" t="s">
        <v>314</v>
      </c>
      <c r="G276" s="1725" t="s">
        <v>21</v>
      </c>
      <c r="H276" s="1725" t="s">
        <v>201</v>
      </c>
      <c r="I276" s="1725" t="s">
        <v>1849</v>
      </c>
      <c r="J276" s="1733" t="s">
        <v>262</v>
      </c>
      <c r="K276" s="1733">
        <v>334479</v>
      </c>
      <c r="L276" s="1733">
        <v>1137462</v>
      </c>
      <c r="M276" s="1733">
        <v>2477033</v>
      </c>
      <c r="N276" s="1733">
        <v>3165454</v>
      </c>
      <c r="O276" s="1733">
        <v>955412</v>
      </c>
      <c r="P276" s="1726" t="s">
        <v>262</v>
      </c>
      <c r="Q276" s="1726">
        <v>-0.69817536441850003</v>
      </c>
      <c r="R276" s="1730" t="s">
        <v>262</v>
      </c>
      <c r="S276" s="1730" t="s">
        <v>262</v>
      </c>
    </row>
    <row r="277" spans="1:19" ht="40.5">
      <c r="A277" s="43"/>
      <c r="B277" s="571" t="str">
        <f>VLOOKUP(LEFT(D277,3),Classification!B$3:C$20,2,0)</f>
        <v>SOCIAL</v>
      </c>
      <c r="C277" s="571" t="str">
        <f>IF(OR(MID(D277,1,3)=Classification!B$3,MID(D277,1,3)=Classification!B$4,MID(D277,1,3)=Classification!B$5,MID(D277,1,3)=Classification!B$6),VLOOKUP(MID(D277,4,4),Classification!E$3:F$73,2,0),VLOOKUP(MID(D277,1,4),Classification!E$3:F$73,2,0))</f>
        <v>Diversity &amp; equal opportunity</v>
      </c>
      <c r="D277" s="1725" t="s">
        <v>307</v>
      </c>
      <c r="E277" s="1725" t="s">
        <v>1570</v>
      </c>
      <c r="F277" s="1725" t="s">
        <v>314</v>
      </c>
      <c r="G277" s="1725" t="s">
        <v>1006</v>
      </c>
      <c r="H277" s="1725" t="s">
        <v>201</v>
      </c>
      <c r="I277" s="1725" t="s">
        <v>1571</v>
      </c>
      <c r="J277" s="1733" t="s">
        <v>262</v>
      </c>
      <c r="K277" s="1733" t="s">
        <v>262</v>
      </c>
      <c r="L277" s="1733" t="s">
        <v>262</v>
      </c>
      <c r="M277" s="1733">
        <v>3044</v>
      </c>
      <c r="N277" s="1733">
        <v>3186</v>
      </c>
      <c r="O277" s="1733">
        <v>3499</v>
      </c>
      <c r="P277" s="1726" t="s">
        <v>262</v>
      </c>
      <c r="Q277" s="1726">
        <v>9.8242310106716899E-2</v>
      </c>
      <c r="R277" s="1730" t="s">
        <v>262</v>
      </c>
      <c r="S277" s="1730" t="s">
        <v>262</v>
      </c>
    </row>
    <row r="278" spans="1:19" ht="40.5">
      <c r="A278" s="43"/>
      <c r="B278" s="571" t="str">
        <f>VLOOKUP(LEFT(D278,3),Classification!B$3:C$20,2,0)</f>
        <v>SOCIAL</v>
      </c>
      <c r="C278" s="571" t="str">
        <f>IF(OR(MID(D278,1,3)=Classification!B$3,MID(D278,1,3)=Classification!B$4,MID(D278,1,3)=Classification!B$5,MID(D278,1,3)=Classification!B$6),VLOOKUP(MID(D278,4,4),Classification!E$3:F$73,2,0),VLOOKUP(MID(D278,1,4),Classification!E$3:F$73,2,0))</f>
        <v>Diversity &amp; equal opportunity</v>
      </c>
      <c r="D278" s="1725" t="s">
        <v>307</v>
      </c>
      <c r="E278" s="1725" t="s">
        <v>1570</v>
      </c>
      <c r="F278" s="1725" t="s">
        <v>314</v>
      </c>
      <c r="G278" s="1725" t="s">
        <v>5</v>
      </c>
      <c r="H278" s="1725" t="s">
        <v>201</v>
      </c>
      <c r="I278" s="1725" t="s">
        <v>1572</v>
      </c>
      <c r="J278" s="1733" t="s">
        <v>262</v>
      </c>
      <c r="K278" s="1733">
        <v>1001</v>
      </c>
      <c r="L278" s="1733">
        <v>1035</v>
      </c>
      <c r="M278" s="1733">
        <v>1112</v>
      </c>
      <c r="N278" s="1733">
        <v>1209</v>
      </c>
      <c r="O278" s="1733">
        <v>1404</v>
      </c>
      <c r="P278" s="1726" t="s">
        <v>262</v>
      </c>
      <c r="Q278" s="1726">
        <v>0.16129032258064499</v>
      </c>
      <c r="R278" s="1730" t="s">
        <v>262</v>
      </c>
      <c r="S278" s="1730" t="s">
        <v>262</v>
      </c>
    </row>
    <row r="279" spans="1:19" ht="40.5">
      <c r="A279" s="43"/>
      <c r="B279" s="571" t="str">
        <f>VLOOKUP(LEFT(D279,3),Classification!B$3:C$20,2,0)</f>
        <v>SOCIAL</v>
      </c>
      <c r="C279" s="571" t="str">
        <f>IF(OR(MID(D279,1,3)=Classification!B$3,MID(D279,1,3)=Classification!B$4,MID(D279,1,3)=Classification!B$5,MID(D279,1,3)=Classification!B$6),VLOOKUP(MID(D279,4,4),Classification!E$3:F$73,2,0),VLOOKUP(MID(D279,1,4),Classification!E$3:F$73,2,0))</f>
        <v>Diversity &amp; equal opportunity</v>
      </c>
      <c r="D279" s="1725" t="s">
        <v>307</v>
      </c>
      <c r="E279" s="1725" t="s">
        <v>1570</v>
      </c>
      <c r="F279" s="1725" t="s">
        <v>314</v>
      </c>
      <c r="G279" s="1725" t="s">
        <v>176</v>
      </c>
      <c r="H279" s="1725" t="s">
        <v>201</v>
      </c>
      <c r="I279" s="1725" t="s">
        <v>1573</v>
      </c>
      <c r="J279" s="1733" t="s">
        <v>262</v>
      </c>
      <c r="K279" s="1733">
        <v>512</v>
      </c>
      <c r="L279" s="1733">
        <v>584</v>
      </c>
      <c r="M279" s="1733">
        <v>479</v>
      </c>
      <c r="N279" s="1733">
        <v>469</v>
      </c>
      <c r="O279" s="1733">
        <v>525</v>
      </c>
      <c r="P279" s="1726" t="s">
        <v>262</v>
      </c>
      <c r="Q279" s="1726">
        <v>0.119402985074627</v>
      </c>
      <c r="R279" s="1730" t="s">
        <v>262</v>
      </c>
      <c r="S279" s="1730" t="s">
        <v>262</v>
      </c>
    </row>
    <row r="280" spans="1:19" ht="40.5">
      <c r="A280" s="43"/>
      <c r="B280" s="571" t="str">
        <f>VLOOKUP(LEFT(D280,3),Classification!B$3:C$20,2,0)</f>
        <v>SOCIAL</v>
      </c>
      <c r="C280" s="571" t="str">
        <f>IF(OR(MID(D280,1,3)=Classification!B$3,MID(D280,1,3)=Classification!B$4,MID(D280,1,3)=Classification!B$5,MID(D280,1,3)=Classification!B$6),VLOOKUP(MID(D280,4,4),Classification!E$3:F$73,2,0),VLOOKUP(MID(D280,1,4),Classification!E$3:F$73,2,0))</f>
        <v>Diversity &amp; equal opportunity</v>
      </c>
      <c r="D280" s="1725" t="s">
        <v>307</v>
      </c>
      <c r="E280" s="1725" t="s">
        <v>1570</v>
      </c>
      <c r="F280" s="1725" t="s">
        <v>314</v>
      </c>
      <c r="G280" s="1725" t="s">
        <v>203</v>
      </c>
      <c r="H280" s="1725" t="s">
        <v>201</v>
      </c>
      <c r="I280" s="1725" t="s">
        <v>1574</v>
      </c>
      <c r="J280" s="1733" t="s">
        <v>262</v>
      </c>
      <c r="K280" s="1733" t="s">
        <v>262</v>
      </c>
      <c r="L280" s="1733" t="s">
        <v>262</v>
      </c>
      <c r="M280" s="1733">
        <v>477</v>
      </c>
      <c r="N280" s="1733">
        <v>462</v>
      </c>
      <c r="O280" s="1733">
        <v>501</v>
      </c>
      <c r="P280" s="1726" t="s">
        <v>262</v>
      </c>
      <c r="Q280" s="1726">
        <v>8.4415584415584499E-2</v>
      </c>
      <c r="R280" s="1730" t="s">
        <v>262</v>
      </c>
      <c r="S280" s="1730" t="s">
        <v>262</v>
      </c>
    </row>
    <row r="281" spans="1:19" ht="40.5">
      <c r="A281" s="43"/>
      <c r="B281" s="571" t="str">
        <f>VLOOKUP(LEFT(D281,3),Classification!B$3:C$20,2,0)</f>
        <v>SOCIAL</v>
      </c>
      <c r="C281" s="571" t="str">
        <f>IF(OR(MID(D281,1,3)=Classification!B$3,MID(D281,1,3)=Classification!B$4,MID(D281,1,3)=Classification!B$5,MID(D281,1,3)=Classification!B$6),VLOOKUP(MID(D281,4,4),Classification!E$3:F$73,2,0),VLOOKUP(MID(D281,1,4),Classification!E$3:F$73,2,0))</f>
        <v>Diversity &amp; equal opportunity</v>
      </c>
      <c r="D281" s="1725" t="s">
        <v>307</v>
      </c>
      <c r="E281" s="1725" t="s">
        <v>1570</v>
      </c>
      <c r="F281" s="1725" t="s">
        <v>314</v>
      </c>
      <c r="G281" s="1725" t="s">
        <v>245</v>
      </c>
      <c r="H281" s="1725" t="s">
        <v>201</v>
      </c>
      <c r="I281" s="1725" t="s">
        <v>1575</v>
      </c>
      <c r="J281" s="1733" t="s">
        <v>262</v>
      </c>
      <c r="K281" s="1733" t="s">
        <v>262</v>
      </c>
      <c r="L281" s="1733" t="s">
        <v>262</v>
      </c>
      <c r="M281" s="1733">
        <v>492</v>
      </c>
      <c r="N281" s="1733">
        <v>689</v>
      </c>
      <c r="O281" s="1733">
        <v>565</v>
      </c>
      <c r="P281" s="1726" t="s">
        <v>262</v>
      </c>
      <c r="Q281" s="1726">
        <v>-0.179970972423803</v>
      </c>
      <c r="R281" s="1730" t="s">
        <v>262</v>
      </c>
      <c r="S281" s="1730" t="s">
        <v>262</v>
      </c>
    </row>
    <row r="282" spans="1:19" ht="40.5">
      <c r="A282" s="43"/>
      <c r="B282" s="571" t="str">
        <f>VLOOKUP(LEFT(D282,3),Classification!B$3:C$20,2,0)</f>
        <v>SOCIAL</v>
      </c>
      <c r="C282" s="571" t="str">
        <f>IF(OR(MID(D282,1,3)=Classification!B$3,MID(D282,1,3)=Classification!B$4,MID(D282,1,3)=Classification!B$5,MID(D282,1,3)=Classification!B$6),VLOOKUP(MID(D282,4,4),Classification!E$3:F$73,2,0),VLOOKUP(MID(D282,1,4),Classification!E$3:F$73,2,0))</f>
        <v>Diversity &amp; equal opportunity</v>
      </c>
      <c r="D282" s="1725" t="s">
        <v>307</v>
      </c>
      <c r="E282" s="1725" t="s">
        <v>1570</v>
      </c>
      <c r="F282" s="1725" t="s">
        <v>314</v>
      </c>
      <c r="G282" s="1725" t="s">
        <v>21</v>
      </c>
      <c r="H282" s="1725" t="s">
        <v>201</v>
      </c>
      <c r="I282" s="1725" t="s">
        <v>2021</v>
      </c>
      <c r="J282" s="1733" t="s">
        <v>262</v>
      </c>
      <c r="K282" s="1733">
        <v>3308</v>
      </c>
      <c r="L282" s="1733">
        <v>3844</v>
      </c>
      <c r="M282" s="1733">
        <v>4015</v>
      </c>
      <c r="N282" s="1733">
        <v>4344</v>
      </c>
      <c r="O282" s="1733">
        <v>4589</v>
      </c>
      <c r="P282" s="1726" t="s">
        <v>262</v>
      </c>
      <c r="Q282" s="1726">
        <v>5.6399631675874799E-2</v>
      </c>
      <c r="R282" s="1730" t="s">
        <v>262</v>
      </c>
      <c r="S282" s="1730" t="s">
        <v>262</v>
      </c>
    </row>
    <row r="283" spans="1:19" ht="27">
      <c r="A283" s="43"/>
      <c r="B283" s="571" t="str">
        <f>VLOOKUP(LEFT(D283,3),Classification!B$3:C$20,2,0)</f>
        <v>SOCIAL</v>
      </c>
      <c r="C283" s="571" t="str">
        <f>IF(OR(MID(D283,1,3)=Classification!B$3,MID(D283,1,3)=Classification!B$4,MID(D283,1,3)=Classification!B$5,MID(D283,1,3)=Classification!B$6),VLOOKUP(MID(D283,4,4),Classification!E$3:F$73,2,0),VLOOKUP(MID(D283,1,4),Classification!E$3:F$73,2,0))</f>
        <v>Diversity &amp; equal opportunity</v>
      </c>
      <c r="D283" s="1725" t="s">
        <v>33</v>
      </c>
      <c r="E283" s="1725" t="s">
        <v>1576</v>
      </c>
      <c r="F283" s="1725" t="s">
        <v>235</v>
      </c>
      <c r="G283" s="1725" t="s">
        <v>21</v>
      </c>
      <c r="H283" s="1725" t="s">
        <v>194</v>
      </c>
      <c r="I283" s="1725" t="s">
        <v>1577</v>
      </c>
      <c r="J283" s="1726" t="s">
        <v>262</v>
      </c>
      <c r="K283" s="1726">
        <v>0.64200000000000002</v>
      </c>
      <c r="L283" s="1726">
        <v>0.622</v>
      </c>
      <c r="M283" s="1726">
        <v>0.61229999999999996</v>
      </c>
      <c r="N283" s="1726">
        <v>0.60299999999999998</v>
      </c>
      <c r="O283" s="1726">
        <v>0.59499999999999997</v>
      </c>
      <c r="P283" s="1726" t="s">
        <v>262</v>
      </c>
      <c r="Q283" s="1726">
        <v>-1.32669983416253E-2</v>
      </c>
      <c r="R283" s="1730" t="s">
        <v>262</v>
      </c>
      <c r="S283" s="1730" t="s">
        <v>262</v>
      </c>
    </row>
    <row r="284" spans="1:19" ht="27">
      <c r="A284" s="43"/>
      <c r="B284" s="571" t="str">
        <f>VLOOKUP(LEFT(D284,3),Classification!B$3:C$20,2,0)</f>
        <v>SOCIAL</v>
      </c>
      <c r="C284" s="571" t="str">
        <f>IF(OR(MID(D284,1,3)=Classification!B$3,MID(D284,1,3)=Classification!B$4,MID(D284,1,3)=Classification!B$5,MID(D284,1,3)=Classification!B$6),VLOOKUP(MID(D284,4,4),Classification!E$3:F$73,2,0),VLOOKUP(MID(D284,1,4),Classification!E$3:F$73,2,0))</f>
        <v>Diversity &amp; equal opportunity</v>
      </c>
      <c r="D284" s="1725" t="s">
        <v>33</v>
      </c>
      <c r="E284" s="1725" t="s">
        <v>239</v>
      </c>
      <c r="F284" s="1725" t="s">
        <v>235</v>
      </c>
      <c r="G284" s="1725" t="s">
        <v>21</v>
      </c>
      <c r="H284" s="1725" t="s">
        <v>197</v>
      </c>
      <c r="I284" s="1725" t="s">
        <v>1578</v>
      </c>
      <c r="J284" s="1726" t="s">
        <v>262</v>
      </c>
      <c r="K284" s="1726">
        <v>0.35799999999999998</v>
      </c>
      <c r="L284" s="1726">
        <v>0.378</v>
      </c>
      <c r="M284" s="1726">
        <v>0.38769999999999999</v>
      </c>
      <c r="N284" s="1726">
        <v>0.39700000000000002</v>
      </c>
      <c r="O284" s="1726">
        <v>0.40500000000000003</v>
      </c>
      <c r="P284" s="1726" t="s">
        <v>262</v>
      </c>
      <c r="Q284" s="1726">
        <v>2.01511335012594E-2</v>
      </c>
      <c r="R284" s="1730" t="s">
        <v>1850</v>
      </c>
      <c r="S284" s="1730" t="s">
        <v>262</v>
      </c>
    </row>
    <row r="285" spans="1:19" ht="40.5">
      <c r="A285" s="43"/>
      <c r="B285" s="571" t="str">
        <f>VLOOKUP(LEFT(D285,3),Classification!B$3:C$20,2,0)</f>
        <v>SOCIAL</v>
      </c>
      <c r="C285" s="571" t="str">
        <f>IF(OR(MID(D285,1,3)=Classification!B$3,MID(D285,1,3)=Classification!B$4,MID(D285,1,3)=Classification!B$5,MID(D285,1,3)=Classification!B$6),VLOOKUP(MID(D285,4,4),Classification!E$3:F$73,2,0),VLOOKUP(MID(D285,1,4),Classification!E$3:F$73,2,0))</f>
        <v>Diversity &amp; equal opportunity</v>
      </c>
      <c r="D285" s="1725" t="s">
        <v>306</v>
      </c>
      <c r="E285" s="1725" t="s">
        <v>1579</v>
      </c>
      <c r="F285" s="1725" t="s">
        <v>235</v>
      </c>
      <c r="G285" s="1725" t="s">
        <v>21</v>
      </c>
      <c r="H285" s="1725" t="s">
        <v>194</v>
      </c>
      <c r="I285" s="1725" t="s">
        <v>1580</v>
      </c>
      <c r="J285" s="1726" t="s">
        <v>262</v>
      </c>
      <c r="K285" s="1726">
        <v>0.70599999999999996</v>
      </c>
      <c r="L285" s="1726">
        <v>0.68600000000000005</v>
      </c>
      <c r="M285" s="1726">
        <v>0.68799999999999994</v>
      </c>
      <c r="N285" s="1726">
        <v>0.67900000000000005</v>
      </c>
      <c r="O285" s="1726">
        <v>0.69699999999999995</v>
      </c>
      <c r="P285" s="1726" t="s">
        <v>262</v>
      </c>
      <c r="Q285" s="1726">
        <v>2.6509572901325398E-2</v>
      </c>
      <c r="R285" s="1730" t="s">
        <v>262</v>
      </c>
      <c r="S285" s="1730" t="s">
        <v>262</v>
      </c>
    </row>
    <row r="286" spans="1:19" ht="40.5">
      <c r="A286" s="43"/>
      <c r="B286" s="571" t="str">
        <f>VLOOKUP(LEFT(D286,3),Classification!B$3:C$20,2,0)</f>
        <v>SOCIAL</v>
      </c>
      <c r="C286" s="571" t="str">
        <f>IF(OR(MID(D286,1,3)=Classification!B$3,MID(D286,1,3)=Classification!B$4,MID(D286,1,3)=Classification!B$5,MID(D286,1,3)=Classification!B$6),VLOOKUP(MID(D286,4,4),Classification!E$3:F$73,2,0),VLOOKUP(MID(D286,1,4),Classification!E$3:F$73,2,0))</f>
        <v>Diversity &amp; equal opportunity</v>
      </c>
      <c r="D286" s="1725" t="s">
        <v>306</v>
      </c>
      <c r="E286" s="1725" t="s">
        <v>1579</v>
      </c>
      <c r="F286" s="1725" t="s">
        <v>235</v>
      </c>
      <c r="G286" s="1725" t="s">
        <v>21</v>
      </c>
      <c r="H286" s="1725" t="s">
        <v>197</v>
      </c>
      <c r="I286" s="1725" t="s">
        <v>1581</v>
      </c>
      <c r="J286" s="1726" t="s">
        <v>262</v>
      </c>
      <c r="K286" s="1726">
        <v>0.29399999999999998</v>
      </c>
      <c r="L286" s="1726">
        <v>0.314</v>
      </c>
      <c r="M286" s="1726">
        <v>0.312</v>
      </c>
      <c r="N286" s="1726">
        <v>0.32100000000000001</v>
      </c>
      <c r="O286" s="1726">
        <v>0.30299999999999999</v>
      </c>
      <c r="P286" s="1726" t="s">
        <v>262</v>
      </c>
      <c r="Q286" s="1726">
        <v>-5.60747663551402E-2</v>
      </c>
      <c r="R286" s="1730" t="s">
        <v>262</v>
      </c>
      <c r="S286" s="1730" t="s">
        <v>262</v>
      </c>
    </row>
    <row r="287" spans="1:19" ht="27">
      <c r="A287" s="43"/>
      <c r="B287" s="571" t="str">
        <f>VLOOKUP(LEFT(D287,3),Classification!B$3:C$20,2,0)</f>
        <v>SOCIAL</v>
      </c>
      <c r="C287" s="571" t="str">
        <f>IF(OR(MID(D287,1,3)=Classification!B$3,MID(D287,1,3)=Classification!B$4,MID(D287,1,3)=Classification!B$5,MID(D287,1,3)=Classification!B$6),VLOOKUP(MID(D287,4,4),Classification!E$3:F$73,2,0),VLOOKUP(MID(D287,1,4),Classification!E$3:F$73,2,0))</f>
        <v>Diversity &amp; equal opportunity</v>
      </c>
      <c r="D287" s="1725" t="s">
        <v>291</v>
      </c>
      <c r="E287" s="1725" t="s">
        <v>1582</v>
      </c>
      <c r="F287" s="1725" t="s">
        <v>235</v>
      </c>
      <c r="G287" s="1725" t="s">
        <v>21</v>
      </c>
      <c r="H287" s="1725" t="s">
        <v>194</v>
      </c>
      <c r="I287" s="1725" t="s">
        <v>1583</v>
      </c>
      <c r="J287" s="1726" t="s">
        <v>262</v>
      </c>
      <c r="K287" s="1726">
        <v>0.54149999999999998</v>
      </c>
      <c r="L287" s="1726">
        <v>0.52900000000000003</v>
      </c>
      <c r="M287" s="1726">
        <v>0.52110000000000001</v>
      </c>
      <c r="N287" s="1726">
        <v>0.504</v>
      </c>
      <c r="O287" s="1726">
        <v>0.48799999999999999</v>
      </c>
      <c r="P287" s="1726" t="s">
        <v>262</v>
      </c>
      <c r="Q287" s="1726">
        <v>-3.1746031746031703E-2</v>
      </c>
      <c r="R287" s="1730" t="s">
        <v>262</v>
      </c>
      <c r="S287" s="1730" t="s">
        <v>262</v>
      </c>
    </row>
    <row r="288" spans="1:19" ht="27">
      <c r="A288" s="43"/>
      <c r="B288" s="571" t="str">
        <f>VLOOKUP(LEFT(D288,3),Classification!B$3:C$20,2,0)</f>
        <v>SOCIAL</v>
      </c>
      <c r="C288" s="571" t="str">
        <f>IF(OR(MID(D288,1,3)=Classification!B$3,MID(D288,1,3)=Classification!B$4,MID(D288,1,3)=Classification!B$5,MID(D288,1,3)=Classification!B$6),VLOOKUP(MID(D288,4,4),Classification!E$3:F$73,2,0),VLOOKUP(MID(D288,1,4),Classification!E$3:F$73,2,0))</f>
        <v>Diversity &amp; equal opportunity</v>
      </c>
      <c r="D288" s="1725" t="s">
        <v>291</v>
      </c>
      <c r="E288" s="1725" t="s">
        <v>1582</v>
      </c>
      <c r="F288" s="1725" t="s">
        <v>235</v>
      </c>
      <c r="G288" s="1725" t="s">
        <v>21</v>
      </c>
      <c r="H288" s="1725" t="s">
        <v>197</v>
      </c>
      <c r="I288" s="1725" t="s">
        <v>1584</v>
      </c>
      <c r="J288" s="1726" t="s">
        <v>262</v>
      </c>
      <c r="K288" s="1726">
        <v>0.45850000000000002</v>
      </c>
      <c r="L288" s="1726">
        <v>0.47099999999999997</v>
      </c>
      <c r="M288" s="1726">
        <v>0.47889999999999999</v>
      </c>
      <c r="N288" s="1726">
        <v>0.496</v>
      </c>
      <c r="O288" s="1726">
        <v>0.51200000000000001</v>
      </c>
      <c r="P288" s="1726" t="s">
        <v>262</v>
      </c>
      <c r="Q288" s="1726">
        <v>3.2258064516128997E-2</v>
      </c>
      <c r="R288" s="1730" t="s">
        <v>262</v>
      </c>
      <c r="S288" s="1730" t="s">
        <v>262</v>
      </c>
    </row>
    <row r="289" spans="1:19" ht="40.5">
      <c r="A289" s="43"/>
      <c r="B289" s="571" t="str">
        <f>VLOOKUP(LEFT(D289,3),Classification!B$3:C$20,2,0)</f>
        <v>SOCIAL</v>
      </c>
      <c r="C289" s="571" t="str">
        <f>IF(OR(MID(D289,1,3)=Classification!B$3,MID(D289,1,3)=Classification!B$4,MID(D289,1,3)=Classification!B$5,MID(D289,1,3)=Classification!B$6),VLOOKUP(MID(D289,4,4),Classification!E$3:F$73,2,0),VLOOKUP(MID(D289,1,4),Classification!E$3:F$73,2,0))</f>
        <v>Diversity &amp; equal opportunity</v>
      </c>
      <c r="D289" s="1725" t="s">
        <v>39</v>
      </c>
      <c r="E289" s="1725" t="s">
        <v>1585</v>
      </c>
      <c r="F289" s="1725" t="s">
        <v>235</v>
      </c>
      <c r="G289" s="1725" t="s">
        <v>21</v>
      </c>
      <c r="H289" s="1725" t="s">
        <v>194</v>
      </c>
      <c r="I289" s="1725" t="s">
        <v>1586</v>
      </c>
      <c r="J289" s="1726" t="s">
        <v>262</v>
      </c>
      <c r="K289" s="1726">
        <v>0.77600000000000002</v>
      </c>
      <c r="L289" s="1726">
        <v>0.75649999999999995</v>
      </c>
      <c r="M289" s="1726">
        <v>0.73799999999999999</v>
      </c>
      <c r="N289" s="1726">
        <v>0.71</v>
      </c>
      <c r="O289" s="1726">
        <v>0.69499999999999995</v>
      </c>
      <c r="P289" s="1726" t="s">
        <v>262</v>
      </c>
      <c r="Q289" s="1726">
        <v>-2.1126760563380299E-2</v>
      </c>
      <c r="R289" s="1730" t="s">
        <v>262</v>
      </c>
      <c r="S289" s="1730" t="s">
        <v>262</v>
      </c>
    </row>
    <row r="290" spans="1:19" ht="40.5">
      <c r="A290" s="43"/>
      <c r="B290" s="571" t="str">
        <f>VLOOKUP(LEFT(D290,3),Classification!B$3:C$20,2,0)</f>
        <v>SOCIAL</v>
      </c>
      <c r="C290" s="571" t="str">
        <f>IF(OR(MID(D290,1,3)=Classification!B$3,MID(D290,1,3)=Classification!B$4,MID(D290,1,3)=Classification!B$5,MID(D290,1,3)=Classification!B$6),VLOOKUP(MID(D290,4,4),Classification!E$3:F$73,2,0),VLOOKUP(MID(D290,1,4),Classification!E$3:F$73,2,0))</f>
        <v>Diversity &amp; equal opportunity</v>
      </c>
      <c r="D290" s="1725" t="s">
        <v>39</v>
      </c>
      <c r="E290" s="1725" t="s">
        <v>1585</v>
      </c>
      <c r="F290" s="1725" t="s">
        <v>235</v>
      </c>
      <c r="G290" s="1725" t="s">
        <v>21</v>
      </c>
      <c r="H290" s="1725" t="s">
        <v>197</v>
      </c>
      <c r="I290" s="1725" t="s">
        <v>1587</v>
      </c>
      <c r="J290" s="1726" t="s">
        <v>262</v>
      </c>
      <c r="K290" s="1726">
        <v>0.224</v>
      </c>
      <c r="L290" s="1726">
        <v>0.24349999999999999</v>
      </c>
      <c r="M290" s="1726">
        <v>0.26200000000000001</v>
      </c>
      <c r="N290" s="1726">
        <v>0.28999999999999998</v>
      </c>
      <c r="O290" s="1726">
        <v>0.30499999999999999</v>
      </c>
      <c r="P290" s="1726" t="s">
        <v>262</v>
      </c>
      <c r="Q290" s="1726">
        <v>5.1724137931034503E-2</v>
      </c>
      <c r="R290" s="1730" t="s">
        <v>1851</v>
      </c>
      <c r="S290" s="1730" t="s">
        <v>262</v>
      </c>
    </row>
    <row r="291" spans="1:19" ht="40.5">
      <c r="A291" s="43"/>
      <c r="B291" s="571" t="str">
        <f>VLOOKUP(LEFT(D291,3),Classification!B$3:C$20,2,0)</f>
        <v>SOCIAL</v>
      </c>
      <c r="C291" s="571" t="str">
        <f>IF(OR(MID(D291,1,3)=Classification!B$3,MID(D291,1,3)=Classification!B$4,MID(D291,1,3)=Classification!B$5,MID(D291,1,3)=Classification!B$6),VLOOKUP(MID(D291,4,4),Classification!E$3:F$73,2,0),VLOOKUP(MID(D291,1,4),Classification!E$3:F$73,2,0))</f>
        <v>Diversity &amp; equal opportunity</v>
      </c>
      <c r="D291" s="1725" t="s">
        <v>293</v>
      </c>
      <c r="E291" s="1725" t="s">
        <v>1588</v>
      </c>
      <c r="F291" s="1725" t="s">
        <v>235</v>
      </c>
      <c r="G291" s="1725" t="s">
        <v>21</v>
      </c>
      <c r="H291" s="1725" t="s">
        <v>194</v>
      </c>
      <c r="I291" s="1725" t="s">
        <v>1589</v>
      </c>
      <c r="J291" s="1726" t="s">
        <v>262</v>
      </c>
      <c r="K291" s="1726">
        <v>0.74039999999999995</v>
      </c>
      <c r="L291" s="1726">
        <v>0.72099999999999997</v>
      </c>
      <c r="M291" s="1726">
        <v>0.70699999999999996</v>
      </c>
      <c r="N291" s="1726">
        <v>0.69299999999999995</v>
      </c>
      <c r="O291" s="1726">
        <v>0.68600000000000005</v>
      </c>
      <c r="P291" s="1726" t="s">
        <v>262</v>
      </c>
      <c r="Q291" s="1726">
        <v>-1.0101010101009901E-2</v>
      </c>
      <c r="R291" s="1730" t="s">
        <v>262</v>
      </c>
      <c r="S291" s="1730" t="s">
        <v>262</v>
      </c>
    </row>
    <row r="292" spans="1:19" ht="40.5">
      <c r="A292" s="43"/>
      <c r="B292" s="571" t="str">
        <f>VLOOKUP(LEFT(D292,3),Classification!B$3:C$20,2,0)</f>
        <v>SOCIAL</v>
      </c>
      <c r="C292" s="571" t="str">
        <f>IF(OR(MID(D292,1,3)=Classification!B$3,MID(D292,1,3)=Classification!B$4,MID(D292,1,3)=Classification!B$5,MID(D292,1,3)=Classification!B$6),VLOOKUP(MID(D292,4,4),Classification!E$3:F$73,2,0),VLOOKUP(MID(D292,1,4),Classification!E$3:F$73,2,0))</f>
        <v>Diversity &amp; equal opportunity</v>
      </c>
      <c r="D292" s="1725" t="s">
        <v>293</v>
      </c>
      <c r="E292" s="1725" t="s">
        <v>1588</v>
      </c>
      <c r="F292" s="1725" t="s">
        <v>235</v>
      </c>
      <c r="G292" s="1725" t="s">
        <v>21</v>
      </c>
      <c r="H292" s="1725" t="s">
        <v>197</v>
      </c>
      <c r="I292" s="1725" t="s">
        <v>1590</v>
      </c>
      <c r="J292" s="1726" t="s">
        <v>262</v>
      </c>
      <c r="K292" s="1726">
        <v>0.2596</v>
      </c>
      <c r="L292" s="1726">
        <v>0.27900000000000003</v>
      </c>
      <c r="M292" s="1726">
        <v>0.29299999999999998</v>
      </c>
      <c r="N292" s="1726">
        <v>0.307</v>
      </c>
      <c r="O292" s="1726">
        <v>0.314</v>
      </c>
      <c r="P292" s="1726" t="s">
        <v>262</v>
      </c>
      <c r="Q292" s="1726">
        <v>2.2801302931596101E-2</v>
      </c>
      <c r="R292" s="1730" t="s">
        <v>262</v>
      </c>
      <c r="S292" s="1730" t="s">
        <v>262</v>
      </c>
    </row>
    <row r="293" spans="1:19" ht="40.5">
      <c r="A293" s="43"/>
      <c r="B293" s="571" t="str">
        <f>VLOOKUP(LEFT(D293,3),Classification!B$3:C$20,2,0)</f>
        <v>SOCIAL</v>
      </c>
      <c r="C293" s="571" t="str">
        <f>IF(OR(MID(D293,1,3)=Classification!B$3,MID(D293,1,3)=Classification!B$4,MID(D293,1,3)=Classification!B$5,MID(D293,1,3)=Classification!B$6),VLOOKUP(MID(D293,4,4),Classification!E$3:F$73,2,0),VLOOKUP(MID(D293,1,4),Classification!E$3:F$73,2,0))</f>
        <v>Diversity &amp; equal opportunity</v>
      </c>
      <c r="D293" s="1725" t="s">
        <v>304</v>
      </c>
      <c r="E293" s="1725" t="s">
        <v>1591</v>
      </c>
      <c r="F293" s="1725" t="s">
        <v>235</v>
      </c>
      <c r="G293" s="1725" t="s">
        <v>21</v>
      </c>
      <c r="H293" s="1725" t="s">
        <v>194</v>
      </c>
      <c r="I293" s="1725" t="s">
        <v>1592</v>
      </c>
      <c r="J293" s="1726" t="s">
        <v>262</v>
      </c>
      <c r="K293" s="1726">
        <v>0.8256</v>
      </c>
      <c r="L293" s="1726">
        <v>0.81799999999999995</v>
      </c>
      <c r="M293" s="1726">
        <v>0.72789999999999999</v>
      </c>
      <c r="N293" s="1726">
        <v>0.71279999999999999</v>
      </c>
      <c r="O293" s="1726">
        <v>0.70499999999999996</v>
      </c>
      <c r="P293" s="1726" t="s">
        <v>262</v>
      </c>
      <c r="Q293" s="1726">
        <v>-1.0942760942761001E-2</v>
      </c>
      <c r="R293" s="1730" t="s">
        <v>262</v>
      </c>
      <c r="S293" s="1730" t="s">
        <v>262</v>
      </c>
    </row>
    <row r="294" spans="1:19" ht="40.5">
      <c r="A294" s="43"/>
      <c r="B294" s="571" t="str">
        <f>VLOOKUP(LEFT(D294,3),Classification!B$3:C$20,2,0)</f>
        <v>SOCIAL</v>
      </c>
      <c r="C294" s="571" t="str">
        <f>IF(OR(MID(D294,1,3)=Classification!B$3,MID(D294,1,3)=Classification!B$4,MID(D294,1,3)=Classification!B$5,MID(D294,1,3)=Classification!B$6),VLOOKUP(MID(D294,4,4),Classification!E$3:F$73,2,0),VLOOKUP(MID(D294,1,4),Classification!E$3:F$73,2,0))</f>
        <v>Diversity &amp; equal opportunity</v>
      </c>
      <c r="D294" s="1725" t="s">
        <v>304</v>
      </c>
      <c r="E294" s="1725" t="s">
        <v>1591</v>
      </c>
      <c r="F294" s="1725" t="s">
        <v>235</v>
      </c>
      <c r="G294" s="1725" t="s">
        <v>21</v>
      </c>
      <c r="H294" s="1725" t="s">
        <v>197</v>
      </c>
      <c r="I294" s="1725" t="s">
        <v>1593</v>
      </c>
      <c r="J294" s="1726" t="s">
        <v>262</v>
      </c>
      <c r="K294" s="1726">
        <v>0.1744</v>
      </c>
      <c r="L294" s="1726">
        <v>0.182</v>
      </c>
      <c r="M294" s="1726">
        <v>0.27210000000000001</v>
      </c>
      <c r="N294" s="1726">
        <v>0.28720000000000001</v>
      </c>
      <c r="O294" s="1726">
        <v>0.29499999999999998</v>
      </c>
      <c r="P294" s="1726" t="s">
        <v>262</v>
      </c>
      <c r="Q294" s="1726">
        <v>2.71587743732589E-2</v>
      </c>
      <c r="R294" s="1730" t="s">
        <v>262</v>
      </c>
      <c r="S294" s="1730" t="s">
        <v>262</v>
      </c>
    </row>
    <row r="295" spans="1:19" ht="27">
      <c r="A295" s="43"/>
      <c r="B295" s="571" t="str">
        <f>VLOOKUP(LEFT(D295,3),Classification!B$3:C$20,2,0)</f>
        <v>SOCIAL</v>
      </c>
      <c r="C295" s="571" t="str">
        <f>IF(OR(MID(D295,1,3)=Classification!B$3,MID(D295,1,3)=Classification!B$4,MID(D295,1,3)=Classification!B$5,MID(D295,1,3)=Classification!B$6),VLOOKUP(MID(D295,4,4),Classification!E$3:F$73,2,0),VLOOKUP(MID(D295,1,4),Classification!E$3:F$73,2,0))</f>
        <v>Diversity &amp; equal opportunity</v>
      </c>
      <c r="D295" s="1725" t="s">
        <v>300</v>
      </c>
      <c r="E295" s="1725" t="s">
        <v>1594</v>
      </c>
      <c r="F295" s="1725" t="s">
        <v>235</v>
      </c>
      <c r="G295" s="1725" t="s">
        <v>21</v>
      </c>
      <c r="H295" s="1725" t="s">
        <v>194</v>
      </c>
      <c r="I295" s="1725" t="s">
        <v>1595</v>
      </c>
      <c r="J295" s="1726" t="s">
        <v>262</v>
      </c>
      <c r="K295" s="1726">
        <v>0.67169999999999996</v>
      </c>
      <c r="L295" s="1726">
        <v>0.65</v>
      </c>
      <c r="M295" s="1726">
        <v>0.64270000000000005</v>
      </c>
      <c r="N295" s="1726">
        <v>0.6331</v>
      </c>
      <c r="O295" s="1726">
        <v>0.621</v>
      </c>
      <c r="P295" s="1726" t="s">
        <v>262</v>
      </c>
      <c r="Q295" s="1726">
        <v>-1.9112304533249101E-2</v>
      </c>
      <c r="R295" s="1730" t="s">
        <v>262</v>
      </c>
      <c r="S295" s="1730" t="s">
        <v>262</v>
      </c>
    </row>
    <row r="296" spans="1:19" ht="27">
      <c r="A296" s="43"/>
      <c r="B296" s="571" t="str">
        <f>VLOOKUP(LEFT(D296,3),Classification!B$3:C$20,2,0)</f>
        <v>SOCIAL</v>
      </c>
      <c r="C296" s="571" t="str">
        <f>IF(OR(MID(D296,1,3)=Classification!B$3,MID(D296,1,3)=Classification!B$4,MID(D296,1,3)=Classification!B$5,MID(D296,1,3)=Classification!B$6),VLOOKUP(MID(D296,4,4),Classification!E$3:F$73,2,0),VLOOKUP(MID(D296,1,4),Classification!E$3:F$73,2,0))</f>
        <v>Diversity &amp; equal opportunity</v>
      </c>
      <c r="D296" s="1725" t="s">
        <v>300</v>
      </c>
      <c r="E296" s="1725" t="s">
        <v>1594</v>
      </c>
      <c r="F296" s="1725" t="s">
        <v>235</v>
      </c>
      <c r="G296" s="1725" t="s">
        <v>21</v>
      </c>
      <c r="H296" s="1725" t="s">
        <v>197</v>
      </c>
      <c r="I296" s="1725" t="s">
        <v>1596</v>
      </c>
      <c r="J296" s="1726" t="s">
        <v>262</v>
      </c>
      <c r="K296" s="1726">
        <v>0.32829999999999998</v>
      </c>
      <c r="L296" s="1726">
        <v>0.35</v>
      </c>
      <c r="M296" s="1726">
        <v>0.35730000000000001</v>
      </c>
      <c r="N296" s="1726">
        <v>0.3669</v>
      </c>
      <c r="O296" s="1726">
        <v>0.379</v>
      </c>
      <c r="P296" s="1726" t="s">
        <v>262</v>
      </c>
      <c r="Q296" s="1726">
        <v>3.2979013355137497E-2</v>
      </c>
      <c r="R296" s="1730" t="s">
        <v>262</v>
      </c>
      <c r="S296" s="1730" t="s">
        <v>262</v>
      </c>
    </row>
    <row r="297" spans="1:19" ht="27">
      <c r="A297" s="43"/>
      <c r="B297" s="571" t="str">
        <f>VLOOKUP(LEFT(D297,3),Classification!B$3:C$20,2,0)</f>
        <v>SOCIAL</v>
      </c>
      <c r="C297" s="571" t="str">
        <f>IF(OR(MID(D297,1,3)=Classification!B$3,MID(D297,1,3)=Classification!B$4,MID(D297,1,3)=Classification!B$5,MID(D297,1,3)=Classification!B$6),VLOOKUP(MID(D297,4,4),Classification!E$3:F$73,2,0),VLOOKUP(MID(D297,1,4),Classification!E$3:F$73,2,0))</f>
        <v>Diversity &amp; equal opportunity</v>
      </c>
      <c r="D297" s="1725" t="s">
        <v>298</v>
      </c>
      <c r="E297" s="1725" t="s">
        <v>1597</v>
      </c>
      <c r="F297" s="1725" t="s">
        <v>235</v>
      </c>
      <c r="G297" s="1725" t="s">
        <v>21</v>
      </c>
      <c r="H297" s="1725" t="s">
        <v>194</v>
      </c>
      <c r="I297" s="1725" t="s">
        <v>1598</v>
      </c>
      <c r="J297" s="1726">
        <v>0.73099999999999998</v>
      </c>
      <c r="K297" s="1726">
        <v>0.72399999999999998</v>
      </c>
      <c r="L297" s="1726">
        <v>0.72399999999999998</v>
      </c>
      <c r="M297" s="1726">
        <v>0.71099999999999997</v>
      </c>
      <c r="N297" s="1726">
        <v>0.74299999999999999</v>
      </c>
      <c r="O297" s="1726">
        <v>0.77100000000000002</v>
      </c>
      <c r="P297" s="1726">
        <v>5.4719562243502197E-2</v>
      </c>
      <c r="Q297" s="1726">
        <v>3.7685060565275902E-2</v>
      </c>
      <c r="R297" s="1730" t="s">
        <v>262</v>
      </c>
      <c r="S297" s="1730" t="s">
        <v>262</v>
      </c>
    </row>
    <row r="298" spans="1:19" ht="27">
      <c r="A298" s="43"/>
      <c r="B298" s="571" t="str">
        <f>VLOOKUP(LEFT(D298,3),Classification!B$3:C$20,2,0)</f>
        <v>SOCIAL</v>
      </c>
      <c r="C298" s="571" t="str">
        <f>IF(OR(MID(D298,1,3)=Classification!B$3,MID(D298,1,3)=Classification!B$4,MID(D298,1,3)=Classification!B$5,MID(D298,1,3)=Classification!B$6),VLOOKUP(MID(D298,4,4),Classification!E$3:F$73,2,0),VLOOKUP(MID(D298,1,4),Classification!E$3:F$73,2,0))</f>
        <v>Diversity &amp; equal opportunity</v>
      </c>
      <c r="D298" s="1725" t="s">
        <v>298</v>
      </c>
      <c r="E298" s="1725" t="s">
        <v>1597</v>
      </c>
      <c r="F298" s="1725" t="s">
        <v>235</v>
      </c>
      <c r="G298" s="1725" t="s">
        <v>21</v>
      </c>
      <c r="H298" s="1725" t="s">
        <v>197</v>
      </c>
      <c r="I298" s="1725" t="s">
        <v>1599</v>
      </c>
      <c r="J298" s="1726">
        <v>0.26900000000000002</v>
      </c>
      <c r="K298" s="1726">
        <v>0.27600000000000002</v>
      </c>
      <c r="L298" s="1726">
        <v>0.27600000000000002</v>
      </c>
      <c r="M298" s="1726">
        <v>0.28899999999999998</v>
      </c>
      <c r="N298" s="1726">
        <v>0.25700000000000001</v>
      </c>
      <c r="O298" s="1726">
        <v>0.22900000000000001</v>
      </c>
      <c r="P298" s="1726">
        <v>-0.14869888475836401</v>
      </c>
      <c r="Q298" s="1726">
        <v>-0.10894941634241199</v>
      </c>
      <c r="R298" s="1730" t="s">
        <v>262</v>
      </c>
      <c r="S298" s="1730" t="s">
        <v>262</v>
      </c>
    </row>
    <row r="299" spans="1:19" ht="40.5">
      <c r="A299" s="43"/>
      <c r="B299" s="571" t="str">
        <f>VLOOKUP(LEFT(D299,3),Classification!B$3:C$20,2,0)</f>
        <v>SOCIAL</v>
      </c>
      <c r="C299" s="571" t="str">
        <f>IF(OR(MID(D299,1,3)=Classification!B$3,MID(D299,1,3)=Classification!B$4,MID(D299,1,3)=Classification!B$5,MID(D299,1,3)=Classification!B$6),VLOOKUP(MID(D299,4,4),Classification!E$3:F$73,2,0),VLOOKUP(MID(D299,1,4),Classification!E$3:F$73,2,0))</f>
        <v>Diversity &amp; equal opportunity</v>
      </c>
      <c r="D299" s="1725" t="s">
        <v>302</v>
      </c>
      <c r="E299" s="1725" t="s">
        <v>1600</v>
      </c>
      <c r="F299" s="1725" t="s">
        <v>235</v>
      </c>
      <c r="G299" s="1725" t="s">
        <v>21</v>
      </c>
      <c r="H299" s="1725" t="s">
        <v>194</v>
      </c>
      <c r="I299" s="1725" t="s">
        <v>1601</v>
      </c>
      <c r="J299" s="1726" t="s">
        <v>262</v>
      </c>
      <c r="K299" s="1726">
        <v>0.65100000000000002</v>
      </c>
      <c r="L299" s="1726">
        <v>0.63</v>
      </c>
      <c r="M299" s="1726">
        <v>0.62109999999999999</v>
      </c>
      <c r="N299" s="1726">
        <v>0.61070000000000002</v>
      </c>
      <c r="O299" s="1726">
        <v>0.60299999999999998</v>
      </c>
      <c r="P299" s="1726" t="s">
        <v>262</v>
      </c>
      <c r="Q299" s="1726">
        <v>-1.2608482069756099E-2</v>
      </c>
      <c r="R299" s="1730" t="s">
        <v>262</v>
      </c>
      <c r="S299" s="1730" t="s">
        <v>262</v>
      </c>
    </row>
    <row r="300" spans="1:19" ht="40.5">
      <c r="A300" s="43"/>
      <c r="B300" s="571" t="str">
        <f>VLOOKUP(LEFT(D300,3),Classification!B$3:C$20,2,0)</f>
        <v>SOCIAL</v>
      </c>
      <c r="C300" s="571" t="str">
        <f>IF(OR(MID(D300,1,3)=Classification!B$3,MID(D300,1,3)=Classification!B$4,MID(D300,1,3)=Classification!B$5,MID(D300,1,3)=Classification!B$6),VLOOKUP(MID(D300,4,4),Classification!E$3:F$73,2,0),VLOOKUP(MID(D300,1,4),Classification!E$3:F$73,2,0))</f>
        <v>Diversity &amp; equal opportunity</v>
      </c>
      <c r="D300" s="1725" t="s">
        <v>302</v>
      </c>
      <c r="E300" s="1725" t="s">
        <v>1600</v>
      </c>
      <c r="F300" s="1725" t="s">
        <v>235</v>
      </c>
      <c r="G300" s="1725" t="s">
        <v>21</v>
      </c>
      <c r="H300" s="1725" t="s">
        <v>197</v>
      </c>
      <c r="I300" s="1725" t="s">
        <v>1602</v>
      </c>
      <c r="J300" s="1726" t="s">
        <v>262</v>
      </c>
      <c r="K300" s="1726">
        <v>0.34899999999999998</v>
      </c>
      <c r="L300" s="1726">
        <v>0.37</v>
      </c>
      <c r="M300" s="1726">
        <v>0.378</v>
      </c>
      <c r="N300" s="1726">
        <v>0.38929999999999998</v>
      </c>
      <c r="O300" s="1726">
        <v>0.39700000000000002</v>
      </c>
      <c r="P300" s="1726" t="s">
        <v>262</v>
      </c>
      <c r="Q300" s="1726">
        <v>1.9779090675571698E-2</v>
      </c>
      <c r="R300" s="1730" t="s">
        <v>262</v>
      </c>
      <c r="S300" s="1730" t="s">
        <v>262</v>
      </c>
    </row>
    <row r="301" spans="1:19" ht="27">
      <c r="A301" s="43"/>
      <c r="B301" s="571" t="str">
        <f>VLOOKUP(LEFT(D301,3),Classification!B$3:C$20,2,0)</f>
        <v>SOCIAL</v>
      </c>
      <c r="C301" s="571" t="str">
        <f>IF(OR(MID(D301,1,3)=Classification!B$3,MID(D301,1,3)=Classification!B$4,MID(D301,1,3)=Classification!B$5,MID(D301,1,3)=Classification!B$6),VLOOKUP(MID(D301,4,4),Classification!E$3:F$73,2,0),VLOOKUP(MID(D301,1,4),Classification!E$3:F$73,2,0))</f>
        <v>Diversity &amp; equal opportunity</v>
      </c>
      <c r="D301" s="1725" t="s">
        <v>202</v>
      </c>
      <c r="E301" s="1725" t="s">
        <v>1603</v>
      </c>
      <c r="F301" s="1725" t="s">
        <v>235</v>
      </c>
      <c r="G301" s="1725" t="s">
        <v>215</v>
      </c>
      <c r="H301" s="1725" t="s">
        <v>201</v>
      </c>
      <c r="I301" s="1725" t="s">
        <v>1604</v>
      </c>
      <c r="J301" s="1726" t="s">
        <v>262</v>
      </c>
      <c r="K301" s="1726" t="s">
        <v>262</v>
      </c>
      <c r="L301" s="1726">
        <v>3.0200000000000001E-2</v>
      </c>
      <c r="M301" s="1726">
        <v>3.3500000000000002E-2</v>
      </c>
      <c r="N301" s="1726">
        <v>3.3000000000000002E-2</v>
      </c>
      <c r="O301" s="1726">
        <v>3.1E-2</v>
      </c>
      <c r="P301" s="1726" t="s">
        <v>262</v>
      </c>
      <c r="Q301" s="1726">
        <v>-6.0606060606060698E-2</v>
      </c>
      <c r="R301" s="1730" t="s">
        <v>262</v>
      </c>
      <c r="S301" s="1730" t="s">
        <v>262</v>
      </c>
    </row>
    <row r="302" spans="1:19" ht="27">
      <c r="A302" s="43"/>
      <c r="B302" s="571" t="str">
        <f>VLOOKUP(LEFT(D302,3),Classification!B$3:C$20,2,0)</f>
        <v>SOCIAL</v>
      </c>
      <c r="C302" s="571" t="str">
        <f>IF(OR(MID(D302,1,3)=Classification!B$3,MID(D302,1,3)=Classification!B$4,MID(D302,1,3)=Classification!B$5,MID(D302,1,3)=Classification!B$6),VLOOKUP(MID(D302,4,4),Classification!E$3:F$73,2,0),VLOOKUP(MID(D302,1,4),Classification!E$3:F$73,2,0))</f>
        <v>Diversity &amp; equal opportunity</v>
      </c>
      <c r="D302" s="1725" t="s">
        <v>202</v>
      </c>
      <c r="E302" s="1725" t="s">
        <v>1603</v>
      </c>
      <c r="F302" s="1725" t="s">
        <v>235</v>
      </c>
      <c r="G302" s="1725" t="s">
        <v>209</v>
      </c>
      <c r="H302" s="1725" t="s">
        <v>201</v>
      </c>
      <c r="I302" s="1725" t="s">
        <v>1605</v>
      </c>
      <c r="J302" s="1726" t="s">
        <v>262</v>
      </c>
      <c r="K302" s="1726" t="s">
        <v>262</v>
      </c>
      <c r="L302" s="1726">
        <v>3.5700000000000003E-2</v>
      </c>
      <c r="M302" s="1726">
        <v>3.8100000000000002E-2</v>
      </c>
      <c r="N302" s="1726">
        <v>3.7999999999999999E-2</v>
      </c>
      <c r="O302" s="1726">
        <v>3.6999999999999998E-2</v>
      </c>
      <c r="P302" s="1726" t="s">
        <v>262</v>
      </c>
      <c r="Q302" s="1726">
        <v>-2.6315789473684199E-2</v>
      </c>
      <c r="R302" s="1730" t="s">
        <v>262</v>
      </c>
      <c r="S302" s="1730" t="s">
        <v>262</v>
      </c>
    </row>
    <row r="303" spans="1:19" ht="27">
      <c r="A303" s="43"/>
      <c r="B303" s="571" t="str">
        <f>VLOOKUP(LEFT(D303,3),Classification!B$3:C$20,2,0)</f>
        <v>SOCIAL</v>
      </c>
      <c r="C303" s="571" t="str">
        <f>IF(OR(MID(D303,1,3)=Classification!B$3,MID(D303,1,3)=Classification!B$4,MID(D303,1,3)=Classification!B$5,MID(D303,1,3)=Classification!B$6),VLOOKUP(MID(D303,4,4),Classification!E$3:F$73,2,0),VLOOKUP(MID(D303,1,4),Classification!E$3:F$73,2,0))</f>
        <v>Diversity &amp; equal opportunity</v>
      </c>
      <c r="D303" s="1725" t="s">
        <v>202</v>
      </c>
      <c r="E303" s="1725" t="s">
        <v>1603</v>
      </c>
      <c r="F303" s="1725" t="s">
        <v>235</v>
      </c>
      <c r="G303" s="1725" t="s">
        <v>5</v>
      </c>
      <c r="H303" s="1725" t="s">
        <v>201</v>
      </c>
      <c r="I303" s="1725" t="s">
        <v>1606</v>
      </c>
      <c r="J303" s="1726" t="s">
        <v>262</v>
      </c>
      <c r="K303" s="1726" t="s">
        <v>262</v>
      </c>
      <c r="L303" s="1726">
        <v>0.1135</v>
      </c>
      <c r="M303" s="1726">
        <v>0.11600000000000001</v>
      </c>
      <c r="N303" s="1726">
        <v>0.112</v>
      </c>
      <c r="O303" s="1726">
        <v>0.10199999999999999</v>
      </c>
      <c r="P303" s="1726" t="s">
        <v>262</v>
      </c>
      <c r="Q303" s="1726">
        <v>-8.9285714285714399E-2</v>
      </c>
      <c r="R303" s="1730" t="s">
        <v>262</v>
      </c>
      <c r="S303" s="1730" t="s">
        <v>262</v>
      </c>
    </row>
    <row r="304" spans="1:19" ht="27">
      <c r="A304" s="43"/>
      <c r="B304" s="571" t="str">
        <f>VLOOKUP(LEFT(D304,3),Classification!B$3:C$20,2,0)</f>
        <v>SOCIAL</v>
      </c>
      <c r="C304" s="571" t="str">
        <f>IF(OR(MID(D304,1,3)=Classification!B$3,MID(D304,1,3)=Classification!B$4,MID(D304,1,3)=Classification!B$5,MID(D304,1,3)=Classification!B$6),VLOOKUP(MID(D304,4,4),Classification!E$3:F$73,2,0),VLOOKUP(MID(D304,1,4),Classification!E$3:F$73,2,0))</f>
        <v>Diversity &amp; equal opportunity</v>
      </c>
      <c r="D304" s="1725" t="s">
        <v>202</v>
      </c>
      <c r="E304" s="1725" t="s">
        <v>1603</v>
      </c>
      <c r="F304" s="1725" t="s">
        <v>235</v>
      </c>
      <c r="G304" s="1725" t="s">
        <v>213</v>
      </c>
      <c r="H304" s="1725" t="s">
        <v>201</v>
      </c>
      <c r="I304" s="1725" t="s">
        <v>1607</v>
      </c>
      <c r="J304" s="1726" t="s">
        <v>262</v>
      </c>
      <c r="K304" s="1726" t="s">
        <v>262</v>
      </c>
      <c r="L304" s="1726">
        <v>3.1399999999999997E-2</v>
      </c>
      <c r="M304" s="1726">
        <v>3.6799999999999999E-2</v>
      </c>
      <c r="N304" s="1726">
        <v>4.1000000000000002E-2</v>
      </c>
      <c r="O304" s="1726">
        <v>3.7999999999999999E-2</v>
      </c>
      <c r="P304" s="1726" t="s">
        <v>262</v>
      </c>
      <c r="Q304" s="1726">
        <v>-7.3170731707317097E-2</v>
      </c>
      <c r="R304" s="1730" t="s">
        <v>262</v>
      </c>
      <c r="S304" s="1730" t="s">
        <v>262</v>
      </c>
    </row>
    <row r="305" spans="1:19" ht="27">
      <c r="A305" s="43"/>
      <c r="B305" s="571" t="str">
        <f>VLOOKUP(LEFT(D305,3),Classification!B$3:C$20,2,0)</f>
        <v>SOCIAL</v>
      </c>
      <c r="C305" s="571" t="str">
        <f>IF(OR(MID(D305,1,3)=Classification!B$3,MID(D305,1,3)=Classification!B$4,MID(D305,1,3)=Classification!B$5,MID(D305,1,3)=Classification!B$6),VLOOKUP(MID(D305,4,4),Classification!E$3:F$73,2,0),VLOOKUP(MID(D305,1,4),Classification!E$3:F$73,2,0))</f>
        <v>Diversity &amp; equal opportunity</v>
      </c>
      <c r="D305" s="1725" t="s">
        <v>202</v>
      </c>
      <c r="E305" s="1725" t="s">
        <v>1603</v>
      </c>
      <c r="F305" s="1725" t="s">
        <v>235</v>
      </c>
      <c r="G305" s="1725" t="s">
        <v>203</v>
      </c>
      <c r="H305" s="1725" t="s">
        <v>201</v>
      </c>
      <c r="I305" s="1725" t="s">
        <v>1608</v>
      </c>
      <c r="J305" s="1726" t="s">
        <v>262</v>
      </c>
      <c r="K305" s="1726" t="s">
        <v>262</v>
      </c>
      <c r="L305" s="1726">
        <v>0.67859999999999998</v>
      </c>
      <c r="M305" s="1726">
        <v>0.65990000000000004</v>
      </c>
      <c r="N305" s="1726">
        <v>0.66500000000000004</v>
      </c>
      <c r="O305" s="1726">
        <v>0.68799999999999994</v>
      </c>
      <c r="P305" s="1726" t="s">
        <v>262</v>
      </c>
      <c r="Q305" s="1726">
        <v>3.4586466165413401E-2</v>
      </c>
      <c r="R305" s="1730" t="s">
        <v>262</v>
      </c>
      <c r="S305" s="1730" t="s">
        <v>262</v>
      </c>
    </row>
    <row r="306" spans="1:19" ht="27">
      <c r="A306" s="43"/>
      <c r="B306" s="571" t="str">
        <f>VLOOKUP(LEFT(D306,3),Classification!B$3:C$20,2,0)</f>
        <v>SOCIAL</v>
      </c>
      <c r="C306" s="571" t="str">
        <f>IF(OR(MID(D306,1,3)=Classification!B$3,MID(D306,1,3)=Classification!B$4,MID(D306,1,3)=Classification!B$5,MID(D306,1,3)=Classification!B$6),VLOOKUP(MID(D306,4,4),Classification!E$3:F$73,2,0),VLOOKUP(MID(D306,1,4),Classification!E$3:F$73,2,0))</f>
        <v>Diversity &amp; equal opportunity</v>
      </c>
      <c r="D306" s="1725" t="s">
        <v>202</v>
      </c>
      <c r="E306" s="1725" t="s">
        <v>1603</v>
      </c>
      <c r="F306" s="1725" t="s">
        <v>235</v>
      </c>
      <c r="G306" s="1725" t="s">
        <v>207</v>
      </c>
      <c r="H306" s="1725" t="s">
        <v>201</v>
      </c>
      <c r="I306" s="1725" t="s">
        <v>1609</v>
      </c>
      <c r="J306" s="1726" t="s">
        <v>262</v>
      </c>
      <c r="K306" s="1726" t="s">
        <v>262</v>
      </c>
      <c r="L306" s="1726">
        <v>3.78E-2</v>
      </c>
      <c r="M306" s="1726">
        <v>3.8600000000000002E-2</v>
      </c>
      <c r="N306" s="1726">
        <v>3.7999999999999999E-2</v>
      </c>
      <c r="O306" s="1726">
        <v>3.5000000000000003E-2</v>
      </c>
      <c r="P306" s="1726" t="s">
        <v>262</v>
      </c>
      <c r="Q306" s="1726">
        <v>-7.8947368421052502E-2</v>
      </c>
      <c r="R306" s="1730" t="s">
        <v>262</v>
      </c>
      <c r="S306" s="1730" t="s">
        <v>262</v>
      </c>
    </row>
    <row r="307" spans="1:19" ht="27">
      <c r="A307" s="43"/>
      <c r="B307" s="571" t="str">
        <f>VLOOKUP(LEFT(D307,3),Classification!B$3:C$20,2,0)</f>
        <v>SOCIAL</v>
      </c>
      <c r="C307" s="571" t="str">
        <f>IF(OR(MID(D307,1,3)=Classification!B$3,MID(D307,1,3)=Classification!B$4,MID(D307,1,3)=Classification!B$5,MID(D307,1,3)=Classification!B$6),VLOOKUP(MID(D307,4,4),Classification!E$3:F$73,2,0),VLOOKUP(MID(D307,1,4),Classification!E$3:F$73,2,0))</f>
        <v>Diversity &amp; equal opportunity</v>
      </c>
      <c r="D307" s="1725" t="s">
        <v>202</v>
      </c>
      <c r="E307" s="1725" t="s">
        <v>1603</v>
      </c>
      <c r="F307" s="1725" t="s">
        <v>235</v>
      </c>
      <c r="G307" s="1725" t="s">
        <v>211</v>
      </c>
      <c r="H307" s="1725" t="s">
        <v>201</v>
      </c>
      <c r="I307" s="1725" t="s">
        <v>1610</v>
      </c>
      <c r="J307" s="1726" t="s">
        <v>262</v>
      </c>
      <c r="K307" s="1726" t="s">
        <v>262</v>
      </c>
      <c r="L307" s="1726">
        <v>3.5099999999999999E-2</v>
      </c>
      <c r="M307" s="1726">
        <v>3.4299999999999997E-2</v>
      </c>
      <c r="N307" s="1726">
        <v>3.3000000000000002E-2</v>
      </c>
      <c r="O307" s="1726">
        <v>3.1E-2</v>
      </c>
      <c r="P307" s="1726" t="s">
        <v>262</v>
      </c>
      <c r="Q307" s="1726">
        <v>-6.0606060606060698E-2</v>
      </c>
      <c r="R307" s="1730" t="s">
        <v>262</v>
      </c>
      <c r="S307" s="1730" t="s">
        <v>262</v>
      </c>
    </row>
    <row r="308" spans="1:19" ht="27">
      <c r="A308" s="43"/>
      <c r="B308" s="571" t="str">
        <f>VLOOKUP(LEFT(D308,3),Classification!B$3:C$20,2,0)</f>
        <v>SOCIAL</v>
      </c>
      <c r="C308" s="571" t="str">
        <f>IF(OR(MID(D308,1,3)=Classification!B$3,MID(D308,1,3)=Classification!B$4,MID(D308,1,3)=Classification!B$5,MID(D308,1,3)=Classification!B$6),VLOOKUP(MID(D308,4,4),Classification!E$3:F$73,2,0),VLOOKUP(MID(D308,1,4),Classification!E$3:F$73,2,0))</f>
        <v>Diversity &amp; equal opportunity</v>
      </c>
      <c r="D308" s="1725" t="s">
        <v>202</v>
      </c>
      <c r="E308" s="1725" t="s">
        <v>1603</v>
      </c>
      <c r="F308" s="1725" t="s">
        <v>235</v>
      </c>
      <c r="G308" s="1725" t="s">
        <v>217</v>
      </c>
      <c r="H308" s="1725" t="s">
        <v>201</v>
      </c>
      <c r="I308" s="1725" t="s">
        <v>1611</v>
      </c>
      <c r="J308" s="1726" t="s">
        <v>262</v>
      </c>
      <c r="K308" s="1726" t="s">
        <v>262</v>
      </c>
      <c r="L308" s="1726">
        <v>3.7699999999999997E-2</v>
      </c>
      <c r="M308" s="1726">
        <v>4.2799999999999998E-2</v>
      </c>
      <c r="N308" s="1726">
        <v>0.04</v>
      </c>
      <c r="O308" s="1726">
        <v>3.7999999999999999E-2</v>
      </c>
      <c r="P308" s="1726" t="s">
        <v>262</v>
      </c>
      <c r="Q308" s="1726">
        <v>-0.05</v>
      </c>
      <c r="R308" s="1730" t="s">
        <v>262</v>
      </c>
      <c r="S308" s="1730" t="s">
        <v>262</v>
      </c>
    </row>
    <row r="309" spans="1:19" ht="27">
      <c r="A309" s="43"/>
      <c r="B309" s="571" t="str">
        <f>VLOOKUP(LEFT(D309,3),Classification!B$3:C$20,2,0)</f>
        <v>SOCIAL</v>
      </c>
      <c r="C309" s="571" t="str">
        <f>IF(OR(MID(D309,1,3)=Classification!B$3,MID(D309,1,3)=Classification!B$4,MID(D309,1,3)=Classification!B$5,MID(D309,1,3)=Classification!B$6),VLOOKUP(MID(D309,4,4),Classification!E$3:F$73,2,0),VLOOKUP(MID(D309,1,4),Classification!E$3:F$73,2,0))</f>
        <v>Diversity &amp; equal opportunity</v>
      </c>
      <c r="D309" s="1725" t="s">
        <v>202</v>
      </c>
      <c r="E309" s="1725" t="s">
        <v>1603</v>
      </c>
      <c r="F309" s="1725" t="s">
        <v>235</v>
      </c>
      <c r="G309" s="1725" t="s">
        <v>203</v>
      </c>
      <c r="H309" s="1725" t="s">
        <v>219</v>
      </c>
      <c r="I309" s="1725" t="s">
        <v>2007</v>
      </c>
      <c r="J309" s="1726" t="s">
        <v>262</v>
      </c>
      <c r="K309" s="1726" t="s">
        <v>262</v>
      </c>
      <c r="L309" s="1726">
        <v>0.64229999999999998</v>
      </c>
      <c r="M309" s="1726">
        <v>0.63590000000000002</v>
      </c>
      <c r="N309" s="1726">
        <v>0.64019999999999999</v>
      </c>
      <c r="O309" s="1726">
        <v>0.65600000000000003</v>
      </c>
      <c r="P309" s="1726" t="s">
        <v>262</v>
      </c>
      <c r="Q309" s="1726">
        <v>2.46797875663856E-2</v>
      </c>
      <c r="R309" s="1730" t="s">
        <v>262</v>
      </c>
      <c r="S309" s="1730" t="s">
        <v>262</v>
      </c>
    </row>
    <row r="310" spans="1:19" ht="27">
      <c r="A310" s="43"/>
      <c r="B310" s="571" t="str">
        <f>VLOOKUP(LEFT(D310,3),Classification!B$3:C$20,2,0)</f>
        <v>SOCIAL</v>
      </c>
      <c r="C310" s="571" t="str">
        <f>IF(OR(MID(D310,1,3)=Classification!B$3,MID(D310,1,3)=Classification!B$4,MID(D310,1,3)=Classification!B$5,MID(D310,1,3)=Classification!B$6),VLOOKUP(MID(D310,4,4),Classification!E$3:F$73,2,0),VLOOKUP(MID(D310,1,4),Classification!E$3:F$73,2,0))</f>
        <v>Diversity &amp; equal opportunity</v>
      </c>
      <c r="D310" s="1725" t="s">
        <v>202</v>
      </c>
      <c r="E310" s="1725" t="s">
        <v>1603</v>
      </c>
      <c r="F310" s="1725" t="s">
        <v>235</v>
      </c>
      <c r="G310" s="1725" t="s">
        <v>5</v>
      </c>
      <c r="H310" s="1725" t="s">
        <v>219</v>
      </c>
      <c r="I310" s="1725" t="s">
        <v>2008</v>
      </c>
      <c r="J310" s="1726" t="s">
        <v>262</v>
      </c>
      <c r="K310" s="1726" t="s">
        <v>262</v>
      </c>
      <c r="L310" s="1726">
        <v>0.1336</v>
      </c>
      <c r="M310" s="1726">
        <v>0.1338</v>
      </c>
      <c r="N310" s="1726">
        <v>0.1275</v>
      </c>
      <c r="O310" s="1726">
        <v>0.11799999999999999</v>
      </c>
      <c r="P310" s="1726" t="s">
        <v>262</v>
      </c>
      <c r="Q310" s="1726">
        <v>-7.4509803921568696E-2</v>
      </c>
      <c r="R310" s="1730" t="s">
        <v>262</v>
      </c>
      <c r="S310" s="1730" t="s">
        <v>262</v>
      </c>
    </row>
    <row r="311" spans="1:19" ht="27">
      <c r="A311" s="43"/>
      <c r="B311" s="571" t="str">
        <f>VLOOKUP(LEFT(D311,3),Classification!B$3:C$20,2,0)</f>
        <v>SOCIAL</v>
      </c>
      <c r="C311" s="571" t="str">
        <f>IF(OR(MID(D311,1,3)=Classification!B$3,MID(D311,1,3)=Classification!B$4,MID(D311,1,3)=Classification!B$5,MID(D311,1,3)=Classification!B$6),VLOOKUP(MID(D311,4,4),Classification!E$3:F$73,2,0),VLOOKUP(MID(D311,1,4),Classification!E$3:F$73,2,0))</f>
        <v>Diversity &amp; equal opportunity</v>
      </c>
      <c r="D311" s="1725" t="s">
        <v>202</v>
      </c>
      <c r="E311" s="1725" t="s">
        <v>1603</v>
      </c>
      <c r="F311" s="1725" t="s">
        <v>235</v>
      </c>
      <c r="G311" s="1725" t="s">
        <v>207</v>
      </c>
      <c r="H311" s="1725" t="s">
        <v>219</v>
      </c>
      <c r="I311" s="1725" t="s">
        <v>2009</v>
      </c>
      <c r="J311" s="1726" t="s">
        <v>262</v>
      </c>
      <c r="K311" s="1726" t="s">
        <v>262</v>
      </c>
      <c r="L311" s="1726">
        <v>1.9699999999999999E-2</v>
      </c>
      <c r="M311" s="1726">
        <v>2.1499999999999998E-2</v>
      </c>
      <c r="N311" s="1726">
        <v>2.3099999999999999E-2</v>
      </c>
      <c r="O311" s="1726">
        <v>2.4E-2</v>
      </c>
      <c r="P311" s="1726" t="s">
        <v>262</v>
      </c>
      <c r="Q311" s="1726">
        <v>3.8961038961039099E-2</v>
      </c>
      <c r="R311" s="1730" t="s">
        <v>262</v>
      </c>
      <c r="S311" s="1730" t="s">
        <v>262</v>
      </c>
    </row>
    <row r="312" spans="1:19" ht="27">
      <c r="A312" s="43"/>
      <c r="B312" s="571" t="str">
        <f>VLOOKUP(LEFT(D312,3),Classification!B$3:C$20,2,0)</f>
        <v>SOCIAL</v>
      </c>
      <c r="C312" s="571" t="str">
        <f>IF(OR(MID(D312,1,3)=Classification!B$3,MID(D312,1,3)=Classification!B$4,MID(D312,1,3)=Classification!B$5,MID(D312,1,3)=Classification!B$6),VLOOKUP(MID(D312,4,4),Classification!E$3:F$73,2,0),VLOOKUP(MID(D312,1,4),Classification!E$3:F$73,2,0))</f>
        <v>Diversity &amp; equal opportunity</v>
      </c>
      <c r="D312" s="1725" t="s">
        <v>202</v>
      </c>
      <c r="E312" s="1725" t="s">
        <v>1603</v>
      </c>
      <c r="F312" s="1725" t="s">
        <v>235</v>
      </c>
      <c r="G312" s="1725" t="s">
        <v>209</v>
      </c>
      <c r="H312" s="1725" t="s">
        <v>219</v>
      </c>
      <c r="I312" s="1725" t="s">
        <v>2010</v>
      </c>
      <c r="J312" s="1726" t="s">
        <v>262</v>
      </c>
      <c r="K312" s="1726" t="s">
        <v>262</v>
      </c>
      <c r="L312" s="1726">
        <v>3.2399999999999998E-2</v>
      </c>
      <c r="M312" s="1726">
        <v>3.3399999999999999E-2</v>
      </c>
      <c r="N312" s="1726">
        <v>3.4799999999999998E-2</v>
      </c>
      <c r="O312" s="1726">
        <v>3.3000000000000002E-2</v>
      </c>
      <c r="P312" s="1726" t="s">
        <v>262</v>
      </c>
      <c r="Q312" s="1726">
        <v>-5.1724137931034399E-2</v>
      </c>
      <c r="R312" s="1730" t="s">
        <v>262</v>
      </c>
      <c r="S312" s="1730" t="s">
        <v>262</v>
      </c>
    </row>
    <row r="313" spans="1:19" ht="27">
      <c r="A313" s="43"/>
      <c r="B313" s="571" t="str">
        <f>VLOOKUP(LEFT(D313,3),Classification!B$3:C$20,2,0)</f>
        <v>SOCIAL</v>
      </c>
      <c r="C313" s="571" t="str">
        <f>IF(OR(MID(D313,1,3)=Classification!B$3,MID(D313,1,3)=Classification!B$4,MID(D313,1,3)=Classification!B$5,MID(D313,1,3)=Classification!B$6),VLOOKUP(MID(D313,4,4),Classification!E$3:F$73,2,0),VLOOKUP(MID(D313,1,4),Classification!E$3:F$73,2,0))</f>
        <v>Diversity &amp; equal opportunity</v>
      </c>
      <c r="D313" s="1725" t="s">
        <v>202</v>
      </c>
      <c r="E313" s="1725" t="s">
        <v>1603</v>
      </c>
      <c r="F313" s="1725" t="s">
        <v>235</v>
      </c>
      <c r="G313" s="1725" t="s">
        <v>211</v>
      </c>
      <c r="H313" s="1725" t="s">
        <v>219</v>
      </c>
      <c r="I313" s="1725" t="s">
        <v>2011</v>
      </c>
      <c r="J313" s="1726" t="s">
        <v>262</v>
      </c>
      <c r="K313" s="1726" t="s">
        <v>262</v>
      </c>
      <c r="L313" s="1726">
        <v>5.7200000000000001E-2</v>
      </c>
      <c r="M313" s="1726">
        <v>5.28E-2</v>
      </c>
      <c r="N313" s="1726">
        <v>5.0299999999999997E-2</v>
      </c>
      <c r="O313" s="1726">
        <v>4.8000000000000001E-2</v>
      </c>
      <c r="P313" s="1726" t="s">
        <v>262</v>
      </c>
      <c r="Q313" s="1726">
        <v>-4.5725646123260397E-2</v>
      </c>
      <c r="R313" s="1730" t="s">
        <v>262</v>
      </c>
      <c r="S313" s="1730" t="s">
        <v>262</v>
      </c>
    </row>
    <row r="314" spans="1:19" ht="27">
      <c r="A314" s="43"/>
      <c r="B314" s="571" t="str">
        <f>VLOOKUP(LEFT(D314,3),Classification!B$3:C$20,2,0)</f>
        <v>SOCIAL</v>
      </c>
      <c r="C314" s="571" t="str">
        <f>IF(OR(MID(D314,1,3)=Classification!B$3,MID(D314,1,3)=Classification!B$4,MID(D314,1,3)=Classification!B$5,MID(D314,1,3)=Classification!B$6),VLOOKUP(MID(D314,4,4),Classification!E$3:F$73,2,0),VLOOKUP(MID(D314,1,4),Classification!E$3:F$73,2,0))</f>
        <v>Diversity &amp; equal opportunity</v>
      </c>
      <c r="D314" s="1725" t="s">
        <v>202</v>
      </c>
      <c r="E314" s="1725" t="s">
        <v>1603</v>
      </c>
      <c r="F314" s="1725" t="s">
        <v>235</v>
      </c>
      <c r="G314" s="1725" t="s">
        <v>213</v>
      </c>
      <c r="H314" s="1725" t="s">
        <v>219</v>
      </c>
      <c r="I314" s="1725" t="s">
        <v>2195</v>
      </c>
      <c r="J314" s="1726" t="s">
        <v>262</v>
      </c>
      <c r="K314" s="1726" t="s">
        <v>262</v>
      </c>
      <c r="L314" s="1726">
        <v>4.6800000000000001E-2</v>
      </c>
      <c r="M314" s="1726">
        <v>4.87E-2</v>
      </c>
      <c r="N314" s="1726">
        <v>5.2999999999999999E-2</v>
      </c>
      <c r="O314" s="1726">
        <v>4.9000000000000002E-2</v>
      </c>
      <c r="P314" s="1726" t="s">
        <v>262</v>
      </c>
      <c r="Q314" s="1726">
        <v>-7.5471698113207503E-2</v>
      </c>
      <c r="R314" s="1730" t="s">
        <v>262</v>
      </c>
      <c r="S314" s="1730" t="s">
        <v>262</v>
      </c>
    </row>
    <row r="315" spans="1:19" ht="27">
      <c r="A315" s="43"/>
      <c r="B315" s="571" t="str">
        <f>VLOOKUP(LEFT(D315,3),Classification!B$3:C$20,2,0)</f>
        <v>SOCIAL</v>
      </c>
      <c r="C315" s="571" t="str">
        <f>IF(OR(MID(D315,1,3)=Classification!B$3,MID(D315,1,3)=Classification!B$4,MID(D315,1,3)=Classification!B$5,MID(D315,1,3)=Classification!B$6),VLOOKUP(MID(D315,4,4),Classification!E$3:F$73,2,0),VLOOKUP(MID(D315,1,4),Classification!E$3:F$73,2,0))</f>
        <v>Diversity &amp; equal opportunity</v>
      </c>
      <c r="D315" s="1725" t="s">
        <v>202</v>
      </c>
      <c r="E315" s="1725" t="s">
        <v>1603</v>
      </c>
      <c r="F315" s="1725" t="s">
        <v>235</v>
      </c>
      <c r="G315" s="1725" t="s">
        <v>215</v>
      </c>
      <c r="H315" s="1725" t="s">
        <v>219</v>
      </c>
      <c r="I315" s="1725" t="s">
        <v>2012</v>
      </c>
      <c r="J315" s="1726" t="s">
        <v>262</v>
      </c>
      <c r="K315" s="1726" t="s">
        <v>262</v>
      </c>
      <c r="L315" s="1726">
        <v>4.4400000000000002E-2</v>
      </c>
      <c r="M315" s="1726">
        <v>4.7500000000000001E-2</v>
      </c>
      <c r="N315" s="1726">
        <v>4.7800000000000002E-2</v>
      </c>
      <c r="O315" s="1726">
        <v>4.5999999999999999E-2</v>
      </c>
      <c r="P315" s="1726" t="s">
        <v>262</v>
      </c>
      <c r="Q315" s="1726">
        <v>-3.7656903765690398E-2</v>
      </c>
      <c r="R315" s="1730" t="s">
        <v>262</v>
      </c>
      <c r="S315" s="1730" t="s">
        <v>262</v>
      </c>
    </row>
    <row r="316" spans="1:19" ht="27">
      <c r="A316" s="43"/>
      <c r="B316" s="571" t="str">
        <f>VLOOKUP(LEFT(D316,3),Classification!B$3:C$20,2,0)</f>
        <v>SOCIAL</v>
      </c>
      <c r="C316" s="571" t="str">
        <f>IF(OR(MID(D316,1,3)=Classification!B$3,MID(D316,1,3)=Classification!B$4,MID(D316,1,3)=Classification!B$5,MID(D316,1,3)=Classification!B$6),VLOOKUP(MID(D316,4,4),Classification!E$3:F$73,2,0),VLOOKUP(MID(D316,1,4),Classification!E$3:F$73,2,0))</f>
        <v>Diversity &amp; equal opportunity</v>
      </c>
      <c r="D316" s="1725" t="s">
        <v>202</v>
      </c>
      <c r="E316" s="1725" t="s">
        <v>1603</v>
      </c>
      <c r="F316" s="1725" t="s">
        <v>235</v>
      </c>
      <c r="G316" s="1725" t="s">
        <v>217</v>
      </c>
      <c r="H316" s="1725" t="s">
        <v>219</v>
      </c>
      <c r="I316" s="1725" t="s">
        <v>2013</v>
      </c>
      <c r="J316" s="1726" t="s">
        <v>262</v>
      </c>
      <c r="K316" s="1726" t="s">
        <v>262</v>
      </c>
      <c r="L316" s="1726">
        <v>2.35E-2</v>
      </c>
      <c r="M316" s="1726">
        <v>2.64E-2</v>
      </c>
      <c r="N316" s="1726">
        <v>2.3300000000000001E-2</v>
      </c>
      <c r="O316" s="1726">
        <v>2.5999999999999999E-2</v>
      </c>
      <c r="P316" s="1726" t="s">
        <v>262</v>
      </c>
      <c r="Q316" s="1726">
        <v>0.11587982832618</v>
      </c>
      <c r="R316" s="1730" t="s">
        <v>262</v>
      </c>
      <c r="S316" s="1730" t="s">
        <v>262</v>
      </c>
    </row>
    <row r="317" spans="1:19" ht="54">
      <c r="A317" s="43"/>
      <c r="B317" s="571" t="str">
        <f>VLOOKUP(LEFT(D317,3),Classification!B$3:C$20,2,0)</f>
        <v>SOCIAL</v>
      </c>
      <c r="C317" s="571" t="str">
        <f>IF(OR(MID(D317,1,3)=Classification!B$3,MID(D317,1,3)=Classification!B$4,MID(D317,1,3)=Classification!B$5,MID(D317,1,3)=Classification!B$6),VLOOKUP(MID(D317,4,4),Classification!E$3:F$73,2,0),VLOOKUP(MID(D317,1,4),Classification!E$3:F$73,2,0))</f>
        <v>Diversity &amp; equal opportunity</v>
      </c>
      <c r="D317" s="1725" t="s">
        <v>295</v>
      </c>
      <c r="E317" s="1725" t="s">
        <v>1612</v>
      </c>
      <c r="F317" s="1725" t="s">
        <v>235</v>
      </c>
      <c r="G317" s="1725" t="s">
        <v>21</v>
      </c>
      <c r="H317" s="1725" t="s">
        <v>194</v>
      </c>
      <c r="I317" s="1725" t="s">
        <v>1613</v>
      </c>
      <c r="J317" s="1726" t="s">
        <v>262</v>
      </c>
      <c r="K317" s="1726" t="s">
        <v>262</v>
      </c>
      <c r="L317" s="1726">
        <v>0.72799999999999998</v>
      </c>
      <c r="M317" s="1726">
        <v>0.71299999999999997</v>
      </c>
      <c r="N317" s="1726">
        <v>0.69899999999999995</v>
      </c>
      <c r="O317" s="1726">
        <v>0.69099999999999995</v>
      </c>
      <c r="P317" s="1726" t="s">
        <v>262</v>
      </c>
      <c r="Q317" s="1726">
        <v>-1.1444921316165899E-2</v>
      </c>
      <c r="R317" s="1730" t="s">
        <v>262</v>
      </c>
      <c r="S317" s="1730" t="s">
        <v>262</v>
      </c>
    </row>
    <row r="318" spans="1:19" ht="54">
      <c r="A318" s="43"/>
      <c r="B318" s="571" t="str">
        <f>VLOOKUP(LEFT(D318,3),Classification!B$3:C$20,2,0)</f>
        <v>SOCIAL</v>
      </c>
      <c r="C318" s="571" t="str">
        <f>IF(OR(MID(D318,1,3)=Classification!B$3,MID(D318,1,3)=Classification!B$4,MID(D318,1,3)=Classification!B$5,MID(D318,1,3)=Classification!B$6),VLOOKUP(MID(D318,4,4),Classification!E$3:F$73,2,0),VLOOKUP(MID(D318,1,4),Classification!E$3:F$73,2,0))</f>
        <v>Diversity &amp; equal opportunity</v>
      </c>
      <c r="D318" s="1725" t="s">
        <v>295</v>
      </c>
      <c r="E318" s="1725" t="s">
        <v>1612</v>
      </c>
      <c r="F318" s="1725" t="s">
        <v>235</v>
      </c>
      <c r="G318" s="1725" t="s">
        <v>21</v>
      </c>
      <c r="H318" s="1725" t="s">
        <v>197</v>
      </c>
      <c r="I318" s="1725" t="s">
        <v>1614</v>
      </c>
      <c r="J318" s="1726" t="s">
        <v>262</v>
      </c>
      <c r="K318" s="1726" t="s">
        <v>262</v>
      </c>
      <c r="L318" s="1726">
        <v>0.27200000000000002</v>
      </c>
      <c r="M318" s="1726">
        <v>0.28699999999999998</v>
      </c>
      <c r="N318" s="1726">
        <v>0.30099999999999999</v>
      </c>
      <c r="O318" s="1726">
        <v>0.309</v>
      </c>
      <c r="P318" s="1726" t="s">
        <v>262</v>
      </c>
      <c r="Q318" s="1726">
        <v>2.65780730897009E-2</v>
      </c>
      <c r="R318" s="1730" t="s">
        <v>262</v>
      </c>
      <c r="S318" s="1730" t="s">
        <v>262</v>
      </c>
    </row>
    <row r="319" spans="1:19" ht="27">
      <c r="A319" s="43"/>
      <c r="B319" s="571" t="str">
        <f>VLOOKUP(LEFT(D319,3),Classification!B$3:C$20,2,0)</f>
        <v>SOCIAL</v>
      </c>
      <c r="C319" s="571" t="str">
        <f>IF(OR(MID(D319,1,3)=Classification!B$3,MID(D319,1,3)=Classification!B$4,MID(D319,1,3)=Classification!B$5,MID(D319,1,3)=Classification!B$6),VLOOKUP(MID(D319,4,4),Classification!E$3:F$73,2,0),VLOOKUP(MID(D319,1,4),Classification!E$3:F$73,2,0))</f>
        <v>Diversity &amp; equal opportunity</v>
      </c>
      <c r="D319" s="1725" t="s">
        <v>1852</v>
      </c>
      <c r="E319" s="1725" t="s">
        <v>1853</v>
      </c>
      <c r="F319" s="1725" t="s">
        <v>314</v>
      </c>
      <c r="G319" s="1725" t="s">
        <v>203</v>
      </c>
      <c r="H319" s="1725" t="s">
        <v>201</v>
      </c>
      <c r="I319" s="1725" t="s">
        <v>1854</v>
      </c>
      <c r="J319" s="1733" t="s">
        <v>262</v>
      </c>
      <c r="K319" s="1733" t="s">
        <v>262</v>
      </c>
      <c r="L319" s="1733" t="s">
        <v>262</v>
      </c>
      <c r="M319" s="1733" t="s">
        <v>262</v>
      </c>
      <c r="N319" s="1733">
        <v>39.1</v>
      </c>
      <c r="O319" s="1733">
        <v>35.1</v>
      </c>
      <c r="P319" s="1726" t="s">
        <v>262</v>
      </c>
      <c r="Q319" s="1726">
        <v>-0.10230179028133</v>
      </c>
      <c r="R319" s="1730" t="s">
        <v>262</v>
      </c>
      <c r="S319" s="1730" t="s">
        <v>262</v>
      </c>
    </row>
    <row r="320" spans="1:19" ht="27">
      <c r="A320" s="43"/>
      <c r="B320" s="571" t="str">
        <f>VLOOKUP(LEFT(D320,3),Classification!B$3:C$20,2,0)</f>
        <v>SOCIAL</v>
      </c>
      <c r="C320" s="571" t="str">
        <f>IF(OR(MID(D320,1,3)=Classification!B$3,MID(D320,1,3)=Classification!B$4,MID(D320,1,3)=Classification!B$5,MID(D320,1,3)=Classification!B$6),VLOOKUP(MID(D320,4,4),Classification!E$3:F$73,2,0),VLOOKUP(MID(D320,1,4),Classification!E$3:F$73,2,0))</f>
        <v>Diversity &amp; equal opportunity</v>
      </c>
      <c r="D320" s="1725" t="s">
        <v>1852</v>
      </c>
      <c r="E320" s="1725" t="s">
        <v>1853</v>
      </c>
      <c r="F320" s="1725" t="s">
        <v>314</v>
      </c>
      <c r="G320" s="1725" t="s">
        <v>5</v>
      </c>
      <c r="H320" s="1725" t="s">
        <v>201</v>
      </c>
      <c r="I320" s="1725" t="s">
        <v>1855</v>
      </c>
      <c r="J320" s="1733" t="s">
        <v>262</v>
      </c>
      <c r="K320" s="1733" t="s">
        <v>262</v>
      </c>
      <c r="L320" s="1733" t="s">
        <v>262</v>
      </c>
      <c r="M320" s="1733" t="s">
        <v>262</v>
      </c>
      <c r="N320" s="1733">
        <v>58.9</v>
      </c>
      <c r="O320" s="1733">
        <v>57.8</v>
      </c>
      <c r="P320" s="1726" t="s">
        <v>262</v>
      </c>
      <c r="Q320" s="1726">
        <v>-1.8675721561969501E-2</v>
      </c>
      <c r="R320" s="1730" t="s">
        <v>262</v>
      </c>
      <c r="S320" s="1730" t="s">
        <v>262</v>
      </c>
    </row>
    <row r="321" spans="1:19" ht="27">
      <c r="A321" s="43"/>
      <c r="B321" s="571" t="str">
        <f>VLOOKUP(LEFT(D321,3),Classification!B$3:C$20,2,0)</f>
        <v>SOCIAL</v>
      </c>
      <c r="C321" s="571" t="str">
        <f>IF(OR(MID(D321,1,3)=Classification!B$3,MID(D321,1,3)=Classification!B$4,MID(D321,1,3)=Classification!B$5,MID(D321,1,3)=Classification!B$6),VLOOKUP(MID(D321,4,4),Classification!E$3:F$73,2,0),VLOOKUP(MID(D321,1,4),Classification!E$3:F$73,2,0))</f>
        <v>Diversity &amp; equal opportunity</v>
      </c>
      <c r="D321" s="1725" t="s">
        <v>1852</v>
      </c>
      <c r="E321" s="1725" t="s">
        <v>1853</v>
      </c>
      <c r="F321" s="1725" t="s">
        <v>314</v>
      </c>
      <c r="G321" s="1725" t="s">
        <v>211</v>
      </c>
      <c r="H321" s="1725" t="s">
        <v>201</v>
      </c>
      <c r="I321" s="1725" t="s">
        <v>1856</v>
      </c>
      <c r="J321" s="1733" t="s">
        <v>262</v>
      </c>
      <c r="K321" s="1733" t="s">
        <v>262</v>
      </c>
      <c r="L321" s="1733" t="s">
        <v>262</v>
      </c>
      <c r="M321" s="1733" t="s">
        <v>262</v>
      </c>
      <c r="N321" s="1733">
        <v>12.7</v>
      </c>
      <c r="O321" s="1733">
        <v>12.6</v>
      </c>
      <c r="P321" s="1726" t="s">
        <v>262</v>
      </c>
      <c r="Q321" s="1726">
        <v>-7.8740157480314803E-3</v>
      </c>
      <c r="R321" s="1730" t="s">
        <v>262</v>
      </c>
      <c r="S321" s="1730" t="s">
        <v>262</v>
      </c>
    </row>
    <row r="322" spans="1:19" ht="27">
      <c r="A322" s="43"/>
      <c r="B322" s="571" t="str">
        <f>VLOOKUP(LEFT(D322,3),Classification!B$3:C$20,2,0)</f>
        <v>SOCIAL</v>
      </c>
      <c r="C322" s="571" t="str">
        <f>IF(OR(MID(D322,1,3)=Classification!B$3,MID(D322,1,3)=Classification!B$4,MID(D322,1,3)=Classification!B$5,MID(D322,1,3)=Classification!B$6),VLOOKUP(MID(D322,4,4),Classification!E$3:F$73,2,0),VLOOKUP(MID(D322,1,4),Classification!E$3:F$73,2,0))</f>
        <v>Diversity &amp; equal opportunity</v>
      </c>
      <c r="D322" s="1725" t="s">
        <v>1852</v>
      </c>
      <c r="E322" s="1725" t="s">
        <v>1853</v>
      </c>
      <c r="F322" s="1725" t="s">
        <v>314</v>
      </c>
      <c r="G322" s="1725" t="s">
        <v>213</v>
      </c>
      <c r="H322" s="1725" t="s">
        <v>201</v>
      </c>
      <c r="I322" s="1725" t="s">
        <v>1857</v>
      </c>
      <c r="J322" s="1733" t="s">
        <v>262</v>
      </c>
      <c r="K322" s="1733" t="s">
        <v>262</v>
      </c>
      <c r="L322" s="1733" t="s">
        <v>262</v>
      </c>
      <c r="M322" s="1733" t="s">
        <v>262</v>
      </c>
      <c r="N322" s="1733">
        <v>16.100000000000001</v>
      </c>
      <c r="O322" s="1733">
        <v>15.7</v>
      </c>
      <c r="P322" s="1726" t="s">
        <v>262</v>
      </c>
      <c r="Q322" s="1726">
        <v>-2.4844720496894599E-2</v>
      </c>
      <c r="R322" s="1730" t="s">
        <v>262</v>
      </c>
      <c r="S322" s="1730" t="s">
        <v>262</v>
      </c>
    </row>
    <row r="323" spans="1:19" ht="27">
      <c r="A323" s="43"/>
      <c r="B323" s="571" t="str">
        <f>VLOOKUP(LEFT(D323,3),Classification!B$3:C$20,2,0)</f>
        <v>SOCIAL</v>
      </c>
      <c r="C323" s="571" t="str">
        <f>IF(OR(MID(D323,1,3)=Classification!B$3,MID(D323,1,3)=Classification!B$4,MID(D323,1,3)=Classification!B$5,MID(D323,1,3)=Classification!B$6),VLOOKUP(MID(D323,4,4),Classification!E$3:F$73,2,0),VLOOKUP(MID(D323,1,4),Classification!E$3:F$73,2,0))</f>
        <v>Diversity &amp; equal opportunity</v>
      </c>
      <c r="D323" s="1725" t="s">
        <v>1852</v>
      </c>
      <c r="E323" s="1725" t="s">
        <v>1853</v>
      </c>
      <c r="F323" s="1725" t="s">
        <v>314</v>
      </c>
      <c r="G323" s="1725" t="s">
        <v>207</v>
      </c>
      <c r="H323" s="1725" t="s">
        <v>201</v>
      </c>
      <c r="I323" s="1725" t="s">
        <v>1858</v>
      </c>
      <c r="J323" s="1733" t="s">
        <v>262</v>
      </c>
      <c r="K323" s="1733" t="s">
        <v>262</v>
      </c>
      <c r="L323" s="1733" t="s">
        <v>262</v>
      </c>
      <c r="M323" s="1733" t="s">
        <v>262</v>
      </c>
      <c r="N323" s="1733">
        <v>14.2</v>
      </c>
      <c r="O323" s="1733">
        <v>13.4</v>
      </c>
      <c r="P323" s="1726" t="s">
        <v>262</v>
      </c>
      <c r="Q323" s="1726">
        <v>-5.6338028169014003E-2</v>
      </c>
      <c r="R323" s="1730" t="s">
        <v>262</v>
      </c>
      <c r="S323" s="1730" t="s">
        <v>262</v>
      </c>
    </row>
    <row r="324" spans="1:19" ht="27">
      <c r="A324" s="43"/>
      <c r="B324" s="571" t="str">
        <f>VLOOKUP(LEFT(D324,3),Classification!B$3:C$20,2,0)</f>
        <v>SOCIAL</v>
      </c>
      <c r="C324" s="571" t="str">
        <f>IF(OR(MID(D324,1,3)=Classification!B$3,MID(D324,1,3)=Classification!B$4,MID(D324,1,3)=Classification!B$5,MID(D324,1,3)=Classification!B$6),VLOOKUP(MID(D324,4,4),Classification!E$3:F$73,2,0),VLOOKUP(MID(D324,1,4),Classification!E$3:F$73,2,0))</f>
        <v>Diversity &amp; equal opportunity</v>
      </c>
      <c r="D324" s="1725" t="s">
        <v>1852</v>
      </c>
      <c r="E324" s="1725" t="s">
        <v>1853</v>
      </c>
      <c r="F324" s="1725" t="s">
        <v>314</v>
      </c>
      <c r="G324" s="1725" t="s">
        <v>1859</v>
      </c>
      <c r="H324" s="1725" t="s">
        <v>201</v>
      </c>
      <c r="I324" s="1725" t="s">
        <v>1860</v>
      </c>
      <c r="J324" s="1733" t="s">
        <v>262</v>
      </c>
      <c r="K324" s="1733" t="s">
        <v>262</v>
      </c>
      <c r="L324" s="1733" t="s">
        <v>262</v>
      </c>
      <c r="M324" s="1733" t="s">
        <v>262</v>
      </c>
      <c r="N324" s="1733">
        <v>11.3</v>
      </c>
      <c r="O324" s="1733">
        <v>11.1</v>
      </c>
      <c r="P324" s="1726" t="s">
        <v>262</v>
      </c>
      <c r="Q324" s="1726">
        <v>-1.7699115044247898E-2</v>
      </c>
      <c r="R324" s="1730" t="s">
        <v>262</v>
      </c>
      <c r="S324" s="1730" t="s">
        <v>262</v>
      </c>
    </row>
    <row r="325" spans="1:19" ht="27">
      <c r="A325" s="43"/>
      <c r="B325" s="571" t="str">
        <f>VLOOKUP(LEFT(D325,3),Classification!B$3:C$20,2,0)</f>
        <v>SOCIAL</v>
      </c>
      <c r="C325" s="571" t="str">
        <f>IF(OR(MID(D325,1,3)=Classification!B$3,MID(D325,1,3)=Classification!B$4,MID(D325,1,3)=Classification!B$5,MID(D325,1,3)=Classification!B$6),VLOOKUP(MID(D325,4,4),Classification!E$3:F$73,2,0),VLOOKUP(MID(D325,1,4),Classification!E$3:F$73,2,0))</f>
        <v>Diversity &amp; equal opportunity</v>
      </c>
      <c r="D325" s="1725" t="s">
        <v>1852</v>
      </c>
      <c r="E325" s="1725" t="s">
        <v>1853</v>
      </c>
      <c r="F325" s="1725" t="s">
        <v>314</v>
      </c>
      <c r="G325" s="1725" t="s">
        <v>209</v>
      </c>
      <c r="H325" s="1725" t="s">
        <v>201</v>
      </c>
      <c r="I325" s="1725" t="s">
        <v>1861</v>
      </c>
      <c r="J325" s="1733" t="s">
        <v>262</v>
      </c>
      <c r="K325" s="1733" t="s">
        <v>262</v>
      </c>
      <c r="L325" s="1733" t="s">
        <v>262</v>
      </c>
      <c r="M325" s="1733" t="s">
        <v>262</v>
      </c>
      <c r="N325" s="1733">
        <v>13.8</v>
      </c>
      <c r="O325" s="1733">
        <v>13.5</v>
      </c>
      <c r="P325" s="1726" t="s">
        <v>262</v>
      </c>
      <c r="Q325" s="1726">
        <v>-2.1739130434782698E-2</v>
      </c>
      <c r="R325" s="1730" t="s">
        <v>262</v>
      </c>
      <c r="S325" s="1730" t="s">
        <v>262</v>
      </c>
    </row>
    <row r="326" spans="1:19" ht="27">
      <c r="A326" s="43"/>
      <c r="B326" s="571" t="str">
        <f>VLOOKUP(LEFT(D326,3),Classification!B$3:C$20,2,0)</f>
        <v>SOCIAL</v>
      </c>
      <c r="C326" s="571" t="str">
        <f>IF(OR(MID(D326,1,3)=Classification!B$3,MID(D326,1,3)=Classification!B$4,MID(D326,1,3)=Classification!B$5,MID(D326,1,3)=Classification!B$6),VLOOKUP(MID(D326,4,4),Classification!E$3:F$73,2,0),VLOOKUP(MID(D326,1,4),Classification!E$3:F$73,2,0))</f>
        <v>Diversity &amp; equal opportunity</v>
      </c>
      <c r="D326" s="1725" t="s">
        <v>1852</v>
      </c>
      <c r="E326" s="1725" t="s">
        <v>1853</v>
      </c>
      <c r="F326" s="1725" t="s">
        <v>314</v>
      </c>
      <c r="G326" s="1725" t="s">
        <v>1862</v>
      </c>
      <c r="H326" s="1725" t="s">
        <v>201</v>
      </c>
      <c r="I326" s="1725" t="s">
        <v>1863</v>
      </c>
      <c r="J326" s="1733" t="s">
        <v>262</v>
      </c>
      <c r="K326" s="1733" t="s">
        <v>262</v>
      </c>
      <c r="L326" s="1733" t="s">
        <v>262</v>
      </c>
      <c r="M326" s="1733" t="s">
        <v>262</v>
      </c>
      <c r="N326" s="1733">
        <v>24.5</v>
      </c>
      <c r="O326" s="1733">
        <v>26.4</v>
      </c>
      <c r="P326" s="1726" t="s">
        <v>262</v>
      </c>
      <c r="Q326" s="1726">
        <v>7.7551020408163293E-2</v>
      </c>
      <c r="R326" s="1730" t="s">
        <v>262</v>
      </c>
      <c r="S326" s="1730" t="s">
        <v>262</v>
      </c>
    </row>
    <row r="327" spans="1:19" ht="27">
      <c r="A327" s="43"/>
      <c r="B327" s="571" t="str">
        <f>VLOOKUP(LEFT(D327,3),Classification!B$3:C$20,2,0)</f>
        <v>SOCIAL</v>
      </c>
      <c r="C327" s="571" t="str">
        <f>IF(OR(MID(D327,1,3)=Classification!B$3,MID(D327,1,3)=Classification!B$4,MID(D327,1,3)=Classification!B$5,MID(D327,1,3)=Classification!B$6),VLOOKUP(MID(D327,4,4),Classification!E$3:F$73,2,0),VLOOKUP(MID(D327,1,4),Classification!E$3:F$73,2,0))</f>
        <v>Diversity &amp; equal opportunity</v>
      </c>
      <c r="D327" s="1725" t="s">
        <v>1864</v>
      </c>
      <c r="E327" s="1725" t="s">
        <v>1865</v>
      </c>
      <c r="F327" s="1725" t="s">
        <v>235</v>
      </c>
      <c r="G327" s="1725" t="s">
        <v>203</v>
      </c>
      <c r="H327" s="1725" t="s">
        <v>201</v>
      </c>
      <c r="I327" s="1725" t="s">
        <v>1866</v>
      </c>
      <c r="J327" s="1726" t="s">
        <v>262</v>
      </c>
      <c r="K327" s="1726" t="s">
        <v>262</v>
      </c>
      <c r="L327" s="1726" t="s">
        <v>262</v>
      </c>
      <c r="M327" s="1726">
        <v>-7.8E-2</v>
      </c>
      <c r="N327" s="1726">
        <v>-7.3999999999999996E-2</v>
      </c>
      <c r="O327" s="1726" t="s">
        <v>262</v>
      </c>
      <c r="P327" s="1726" t="s">
        <v>262</v>
      </c>
      <c r="Q327" s="1726">
        <v>-1</v>
      </c>
      <c r="R327" s="1730" t="s">
        <v>262</v>
      </c>
      <c r="S327" s="1730" t="s">
        <v>262</v>
      </c>
    </row>
    <row r="328" spans="1:19" ht="27">
      <c r="A328" s="43"/>
      <c r="B328" s="571" t="str">
        <f>VLOOKUP(LEFT(D328,3),Classification!B$3:C$20,2,0)</f>
        <v>SOCIAL</v>
      </c>
      <c r="C328" s="571" t="str">
        <f>IF(OR(MID(D328,1,3)=Classification!B$3,MID(D328,1,3)=Classification!B$4,MID(D328,1,3)=Classification!B$5,MID(D328,1,3)=Classification!B$6),VLOOKUP(MID(D328,4,4),Classification!E$3:F$73,2,0),VLOOKUP(MID(D328,1,4),Classification!E$3:F$73,2,0))</f>
        <v>Diversity &amp; equal opportunity</v>
      </c>
      <c r="D328" s="1725" t="s">
        <v>1864</v>
      </c>
      <c r="E328" s="1725" t="s">
        <v>1865</v>
      </c>
      <c r="F328" s="1725" t="s">
        <v>235</v>
      </c>
      <c r="G328" s="1725" t="s">
        <v>5</v>
      </c>
      <c r="H328" s="1725" t="s">
        <v>201</v>
      </c>
      <c r="I328" s="1725" t="s">
        <v>1867</v>
      </c>
      <c r="J328" s="1726" t="s">
        <v>262</v>
      </c>
      <c r="K328" s="1726" t="s">
        <v>262</v>
      </c>
      <c r="L328" s="1726" t="s">
        <v>262</v>
      </c>
      <c r="M328" s="1726">
        <v>3.0000000000000001E-3</v>
      </c>
      <c r="N328" s="1726">
        <v>1E-3</v>
      </c>
      <c r="O328" s="1726" t="s">
        <v>262</v>
      </c>
      <c r="P328" s="1726" t="s">
        <v>262</v>
      </c>
      <c r="Q328" s="1726">
        <v>-1</v>
      </c>
      <c r="R328" s="1730" t="s">
        <v>262</v>
      </c>
      <c r="S328" s="1730" t="s">
        <v>262</v>
      </c>
    </row>
    <row r="329" spans="1:19" ht="27">
      <c r="A329" s="43"/>
      <c r="B329" s="571" t="str">
        <f>VLOOKUP(LEFT(D329,3),Classification!B$3:C$20,2,0)</f>
        <v>SOCIAL</v>
      </c>
      <c r="C329" s="571" t="str">
        <f>IF(OR(MID(D329,1,3)=Classification!B$3,MID(D329,1,3)=Classification!B$4,MID(D329,1,3)=Classification!B$5,MID(D329,1,3)=Classification!B$6),VLOOKUP(MID(D329,4,4),Classification!E$3:F$73,2,0),VLOOKUP(MID(D329,1,4),Classification!E$3:F$73,2,0))</f>
        <v>Diversity &amp; equal opportunity</v>
      </c>
      <c r="D329" s="1725" t="s">
        <v>1864</v>
      </c>
      <c r="E329" s="1725" t="s">
        <v>1865</v>
      </c>
      <c r="F329" s="1725" t="s">
        <v>235</v>
      </c>
      <c r="G329" s="1725" t="s">
        <v>211</v>
      </c>
      <c r="H329" s="1725" t="s">
        <v>201</v>
      </c>
      <c r="I329" s="1725" t="s">
        <v>1868</v>
      </c>
      <c r="J329" s="1726" t="s">
        <v>262</v>
      </c>
      <c r="K329" s="1726" t="s">
        <v>262</v>
      </c>
      <c r="L329" s="1726" t="s">
        <v>262</v>
      </c>
      <c r="M329" s="1726">
        <v>-3.4000000000000002E-2</v>
      </c>
      <c r="N329" s="1726">
        <v>-3.4000000000000002E-2</v>
      </c>
      <c r="O329" s="1726" t="s">
        <v>262</v>
      </c>
      <c r="P329" s="1726" t="s">
        <v>262</v>
      </c>
      <c r="Q329" s="1726">
        <v>-1</v>
      </c>
      <c r="R329" s="1730" t="s">
        <v>262</v>
      </c>
      <c r="S329" s="1730" t="s">
        <v>262</v>
      </c>
    </row>
    <row r="330" spans="1:19" ht="27">
      <c r="A330" s="43"/>
      <c r="B330" s="571" t="str">
        <f>VLOOKUP(LEFT(D330,3),Classification!B$3:C$20,2,0)</f>
        <v>SOCIAL</v>
      </c>
      <c r="C330" s="571" t="str">
        <f>IF(OR(MID(D330,1,3)=Classification!B$3,MID(D330,1,3)=Classification!B$4,MID(D330,1,3)=Classification!B$5,MID(D330,1,3)=Classification!B$6),VLOOKUP(MID(D330,4,4),Classification!E$3:F$73,2,0),VLOOKUP(MID(D330,1,4),Classification!E$3:F$73,2,0))</f>
        <v>Diversity &amp; equal opportunity</v>
      </c>
      <c r="D330" s="1725" t="s">
        <v>1864</v>
      </c>
      <c r="E330" s="1725" t="s">
        <v>1865</v>
      </c>
      <c r="F330" s="1725" t="s">
        <v>235</v>
      </c>
      <c r="G330" s="1725" t="s">
        <v>213</v>
      </c>
      <c r="H330" s="1725" t="s">
        <v>201</v>
      </c>
      <c r="I330" s="1725" t="s">
        <v>1869</v>
      </c>
      <c r="J330" s="1726" t="s">
        <v>262</v>
      </c>
      <c r="K330" s="1726" t="s">
        <v>262</v>
      </c>
      <c r="L330" s="1726" t="s">
        <v>262</v>
      </c>
      <c r="M330" s="1726">
        <v>-4.8000000000000001E-2</v>
      </c>
      <c r="N330" s="1726">
        <v>-3.6999999999999998E-2</v>
      </c>
      <c r="O330" s="1726" t="s">
        <v>262</v>
      </c>
      <c r="P330" s="1726" t="s">
        <v>262</v>
      </c>
      <c r="Q330" s="1726">
        <v>-1</v>
      </c>
      <c r="R330" s="1730" t="s">
        <v>262</v>
      </c>
      <c r="S330" s="1730" t="s">
        <v>262</v>
      </c>
    </row>
    <row r="331" spans="1:19" ht="27">
      <c r="A331" s="43"/>
      <c r="B331" s="571" t="str">
        <f>VLOOKUP(LEFT(D331,3),Classification!B$3:C$20,2,0)</f>
        <v>SOCIAL</v>
      </c>
      <c r="C331" s="571" t="str">
        <f>IF(OR(MID(D331,1,3)=Classification!B$3,MID(D331,1,3)=Classification!B$4,MID(D331,1,3)=Classification!B$5,MID(D331,1,3)=Classification!B$6),VLOOKUP(MID(D331,4,4),Classification!E$3:F$73,2,0),VLOOKUP(MID(D331,1,4),Classification!E$3:F$73,2,0))</f>
        <v>Diversity &amp; equal opportunity</v>
      </c>
      <c r="D331" s="1725" t="s">
        <v>1864</v>
      </c>
      <c r="E331" s="1725" t="s">
        <v>1865</v>
      </c>
      <c r="F331" s="1725" t="s">
        <v>235</v>
      </c>
      <c r="G331" s="1725" t="s">
        <v>207</v>
      </c>
      <c r="H331" s="1725" t="s">
        <v>201</v>
      </c>
      <c r="I331" s="1725" t="s">
        <v>1870</v>
      </c>
      <c r="J331" s="1726" t="s">
        <v>262</v>
      </c>
      <c r="K331" s="1726" t="s">
        <v>262</v>
      </c>
      <c r="L331" s="1726" t="s">
        <v>262</v>
      </c>
      <c r="M331" s="1726">
        <v>-9.2999999999999999E-2</v>
      </c>
      <c r="N331" s="1726">
        <v>-8.7999999999999995E-2</v>
      </c>
      <c r="O331" s="1726" t="s">
        <v>262</v>
      </c>
      <c r="P331" s="1726" t="s">
        <v>262</v>
      </c>
      <c r="Q331" s="1726">
        <v>-1</v>
      </c>
      <c r="R331" s="1730" t="s">
        <v>262</v>
      </c>
      <c r="S331" s="1730" t="s">
        <v>262</v>
      </c>
    </row>
    <row r="332" spans="1:19" ht="27">
      <c r="A332" s="43"/>
      <c r="B332" s="571" t="str">
        <f>VLOOKUP(LEFT(D332,3),Classification!B$3:C$20,2,0)</f>
        <v>SOCIAL</v>
      </c>
      <c r="C332" s="571" t="str">
        <f>IF(OR(MID(D332,1,3)=Classification!B$3,MID(D332,1,3)=Classification!B$4,MID(D332,1,3)=Classification!B$5,MID(D332,1,3)=Classification!B$6),VLOOKUP(MID(D332,4,4),Classification!E$3:F$73,2,0),VLOOKUP(MID(D332,1,4),Classification!E$3:F$73,2,0))</f>
        <v>Diversity &amp; equal opportunity</v>
      </c>
      <c r="D332" s="1725" t="s">
        <v>1864</v>
      </c>
      <c r="E332" s="1725" t="s">
        <v>1865</v>
      </c>
      <c r="F332" s="1725" t="s">
        <v>235</v>
      </c>
      <c r="G332" s="1725" t="s">
        <v>1859</v>
      </c>
      <c r="H332" s="1725" t="s">
        <v>201</v>
      </c>
      <c r="I332" s="1725" t="s">
        <v>1871</v>
      </c>
      <c r="J332" s="1726" t="s">
        <v>262</v>
      </c>
      <c r="K332" s="1726" t="s">
        <v>262</v>
      </c>
      <c r="L332" s="1726" t="s">
        <v>262</v>
      </c>
      <c r="M332" s="1726">
        <v>-3.1E-2</v>
      </c>
      <c r="N332" s="1726">
        <v>-2.3E-2</v>
      </c>
      <c r="O332" s="1726" t="s">
        <v>262</v>
      </c>
      <c r="P332" s="1726" t="s">
        <v>262</v>
      </c>
      <c r="Q332" s="1726">
        <v>-1</v>
      </c>
      <c r="R332" s="1730" t="s">
        <v>262</v>
      </c>
      <c r="S332" s="1730" t="s">
        <v>262</v>
      </c>
    </row>
    <row r="333" spans="1:19" ht="27">
      <c r="A333" s="43"/>
      <c r="B333" s="571" t="str">
        <f>VLOOKUP(LEFT(D333,3),Classification!B$3:C$20,2,0)</f>
        <v>SOCIAL</v>
      </c>
      <c r="C333" s="571" t="str">
        <f>IF(OR(MID(D333,1,3)=Classification!B$3,MID(D333,1,3)=Classification!B$4,MID(D333,1,3)=Classification!B$5,MID(D333,1,3)=Classification!B$6),VLOOKUP(MID(D333,4,4),Classification!E$3:F$73,2,0),VLOOKUP(MID(D333,1,4),Classification!E$3:F$73,2,0))</f>
        <v>Diversity &amp; equal opportunity</v>
      </c>
      <c r="D333" s="1725" t="s">
        <v>1864</v>
      </c>
      <c r="E333" s="1725" t="s">
        <v>1865</v>
      </c>
      <c r="F333" s="1725" t="s">
        <v>235</v>
      </c>
      <c r="G333" s="1725" t="s">
        <v>209</v>
      </c>
      <c r="H333" s="1725" t="s">
        <v>201</v>
      </c>
      <c r="I333" s="1725" t="s">
        <v>1872</v>
      </c>
      <c r="J333" s="1726" t="s">
        <v>262</v>
      </c>
      <c r="K333" s="1726" t="s">
        <v>262</v>
      </c>
      <c r="L333" s="1726" t="s">
        <v>262</v>
      </c>
      <c r="M333" s="1726">
        <v>-5.5E-2</v>
      </c>
      <c r="N333" s="1726">
        <v>-5.7000000000000002E-2</v>
      </c>
      <c r="O333" s="1726" t="s">
        <v>262</v>
      </c>
      <c r="P333" s="1726" t="s">
        <v>262</v>
      </c>
      <c r="Q333" s="1726">
        <v>-1</v>
      </c>
      <c r="R333" s="1730" t="s">
        <v>262</v>
      </c>
      <c r="S333" s="1730" t="s">
        <v>262</v>
      </c>
    </row>
    <row r="334" spans="1:19" ht="27">
      <c r="A334" s="43"/>
      <c r="B334" s="571" t="str">
        <f>VLOOKUP(LEFT(D334,3),Classification!B$3:C$20,2,0)</f>
        <v>SOCIAL</v>
      </c>
      <c r="C334" s="571" t="str">
        <f>IF(OR(MID(D334,1,3)=Classification!B$3,MID(D334,1,3)=Classification!B$4,MID(D334,1,3)=Classification!B$5,MID(D334,1,3)=Classification!B$6),VLOOKUP(MID(D334,4,4),Classification!E$3:F$73,2,0),VLOOKUP(MID(D334,1,4),Classification!E$3:F$73,2,0))</f>
        <v>Diversity &amp; equal opportunity</v>
      </c>
      <c r="D334" s="1725" t="s">
        <v>1864</v>
      </c>
      <c r="E334" s="1725" t="s">
        <v>1865</v>
      </c>
      <c r="F334" s="1725" t="s">
        <v>235</v>
      </c>
      <c r="G334" s="1725" t="s">
        <v>1862</v>
      </c>
      <c r="H334" s="1725" t="s">
        <v>201</v>
      </c>
      <c r="I334" s="1725" t="s">
        <v>1873</v>
      </c>
      <c r="J334" s="1726" t="s">
        <v>262</v>
      </c>
      <c r="K334" s="1726" t="s">
        <v>262</v>
      </c>
      <c r="L334" s="1726" t="s">
        <v>262</v>
      </c>
      <c r="M334" s="1726">
        <v>-2.8000000000000001E-2</v>
      </c>
      <c r="N334" s="1726">
        <v>-3.1E-2</v>
      </c>
      <c r="O334" s="1726" t="s">
        <v>262</v>
      </c>
      <c r="P334" s="1726" t="s">
        <v>262</v>
      </c>
      <c r="Q334" s="1726">
        <v>-1</v>
      </c>
      <c r="R334" s="1730" t="s">
        <v>262</v>
      </c>
      <c r="S334" s="1730" t="s">
        <v>262</v>
      </c>
    </row>
    <row r="335" spans="1:19" ht="27">
      <c r="A335" s="43"/>
      <c r="B335" s="571" t="str">
        <f>VLOOKUP(LEFT(D335,3),Classification!B$3:C$20,2,0)</f>
        <v>SOCIAL</v>
      </c>
      <c r="C335" s="571" t="str">
        <f>IF(OR(MID(D335,1,3)=Classification!B$3,MID(D335,1,3)=Classification!B$4,MID(D335,1,3)=Classification!B$5,MID(D335,1,3)=Classification!B$6),VLOOKUP(MID(D335,4,4),Classification!E$3:F$73,2,0),VLOOKUP(MID(D335,1,4),Classification!E$3:F$73,2,0))</f>
        <v>Labor relations</v>
      </c>
      <c r="D335" s="1725" t="s">
        <v>1874</v>
      </c>
      <c r="E335" s="1725" t="s">
        <v>1875</v>
      </c>
      <c r="F335" s="1725" t="s">
        <v>235</v>
      </c>
      <c r="G335" s="1725" t="s">
        <v>21</v>
      </c>
      <c r="H335" s="1725" t="s">
        <v>201</v>
      </c>
      <c r="I335" s="1725" t="s">
        <v>1876</v>
      </c>
      <c r="J335" s="1726" t="s">
        <v>262</v>
      </c>
      <c r="K335" s="1726" t="s">
        <v>262</v>
      </c>
      <c r="L335" s="1726" t="s">
        <v>262</v>
      </c>
      <c r="M335" s="1726" t="s">
        <v>262</v>
      </c>
      <c r="N335" s="1726">
        <v>0.99</v>
      </c>
      <c r="O335" s="1726">
        <v>0.99</v>
      </c>
      <c r="P335" s="1726" t="s">
        <v>262</v>
      </c>
      <c r="Q335" s="1726">
        <v>0</v>
      </c>
      <c r="R335" s="1730" t="s">
        <v>1877</v>
      </c>
      <c r="S335" s="1730" t="s">
        <v>262</v>
      </c>
    </row>
    <row r="336" spans="1:19" ht="40.5">
      <c r="A336" s="43"/>
      <c r="B336" s="571" t="str">
        <f>VLOOKUP(LEFT(D336,3),Classification!B$3:C$20,2,0)</f>
        <v>SOCIAL</v>
      </c>
      <c r="C336" s="571" t="str">
        <f>IF(OR(MID(D336,1,3)=Classification!B$3,MID(D336,1,3)=Classification!B$4,MID(D336,1,3)=Classification!B$5,MID(D336,1,3)=Classification!B$6),VLOOKUP(MID(D336,4,4),Classification!E$3:F$73,2,0),VLOOKUP(MID(D336,1,4),Classification!E$3:F$73,2,0))</f>
        <v>People engagement</v>
      </c>
      <c r="D336" s="1725" t="s">
        <v>276</v>
      </c>
      <c r="E336" s="1725" t="s">
        <v>1615</v>
      </c>
      <c r="F336" s="1725" t="s">
        <v>235</v>
      </c>
      <c r="G336" s="1725" t="s">
        <v>21</v>
      </c>
      <c r="H336" s="1725" t="s">
        <v>201</v>
      </c>
      <c r="I336" s="1725" t="s">
        <v>1616</v>
      </c>
      <c r="J336" s="1726" t="s">
        <v>262</v>
      </c>
      <c r="K336" s="1726">
        <v>0.66</v>
      </c>
      <c r="L336" s="1726">
        <v>0.57999999999999996</v>
      </c>
      <c r="M336" s="1726">
        <v>0.752</v>
      </c>
      <c r="N336" s="1726">
        <v>0.71</v>
      </c>
      <c r="O336" s="1726">
        <v>0.64</v>
      </c>
      <c r="P336" s="1726" t="s">
        <v>262</v>
      </c>
      <c r="Q336" s="1726">
        <v>-9.85915492957746E-2</v>
      </c>
      <c r="R336" s="1730" t="s">
        <v>262</v>
      </c>
      <c r="S336" s="1730" t="s">
        <v>262</v>
      </c>
    </row>
    <row r="337" spans="1:19" ht="40.5">
      <c r="A337" s="43"/>
      <c r="B337" s="571" t="str">
        <f>VLOOKUP(LEFT(D337,3),Classification!B$3:C$20,2,0)</f>
        <v>SOCIAL</v>
      </c>
      <c r="C337" s="571" t="str">
        <f>IF(OR(MID(D337,1,3)=Classification!B$3,MID(D337,1,3)=Classification!B$4,MID(D337,1,3)=Classification!B$5,MID(D337,1,3)=Classification!B$6),VLOOKUP(MID(D337,4,4),Classification!E$3:F$73,2,0),VLOOKUP(MID(D337,1,4),Classification!E$3:F$73,2,0))</f>
        <v>People engagement</v>
      </c>
      <c r="D337" s="1725" t="s">
        <v>270</v>
      </c>
      <c r="E337" s="1725" t="s">
        <v>1617</v>
      </c>
      <c r="F337" s="1725" t="s">
        <v>267</v>
      </c>
      <c r="G337" s="1725" t="s">
        <v>21</v>
      </c>
      <c r="H337" s="1725" t="s">
        <v>201</v>
      </c>
      <c r="I337" s="1725" t="s">
        <v>1618</v>
      </c>
      <c r="J337" s="1725" t="s">
        <v>262</v>
      </c>
      <c r="K337" s="1725">
        <v>8</v>
      </c>
      <c r="L337" s="1725">
        <v>8</v>
      </c>
      <c r="M337" s="1725">
        <v>7.9</v>
      </c>
      <c r="N337" s="1725">
        <v>7.7</v>
      </c>
      <c r="O337" s="1725">
        <v>7.7</v>
      </c>
      <c r="P337" s="1726" t="s">
        <v>262</v>
      </c>
      <c r="Q337" s="1726">
        <v>0</v>
      </c>
      <c r="R337" s="1730" t="s">
        <v>262</v>
      </c>
      <c r="S337" s="1730" t="s">
        <v>262</v>
      </c>
    </row>
    <row r="338" spans="1:19" ht="40.5">
      <c r="A338" s="43"/>
      <c r="B338" s="571" t="str">
        <f>VLOOKUP(LEFT(D338,3),Classification!B$3:C$20,2,0)</f>
        <v>SOCIAL</v>
      </c>
      <c r="C338" s="571" t="str">
        <f>IF(OR(MID(D338,1,3)=Classification!B$3,MID(D338,1,3)=Classification!B$4,MID(D338,1,3)=Classification!B$5,MID(D338,1,3)=Classification!B$6),VLOOKUP(MID(D338,4,4),Classification!E$3:F$73,2,0),VLOOKUP(MID(D338,1,4),Classification!E$3:F$73,2,0))</f>
        <v>People engagement</v>
      </c>
      <c r="D338" s="1725" t="s">
        <v>270</v>
      </c>
      <c r="E338" s="1725" t="s">
        <v>1617</v>
      </c>
      <c r="F338" s="1725" t="s">
        <v>267</v>
      </c>
      <c r="G338" s="1725" t="s">
        <v>21</v>
      </c>
      <c r="H338" s="1725" t="s">
        <v>194</v>
      </c>
      <c r="I338" s="1725" t="s">
        <v>1619</v>
      </c>
      <c r="J338" s="1725" t="s">
        <v>262</v>
      </c>
      <c r="K338" s="1725">
        <v>7.9</v>
      </c>
      <c r="L338" s="1725">
        <v>8</v>
      </c>
      <c r="M338" s="1725">
        <v>7.9</v>
      </c>
      <c r="N338" s="1725">
        <v>7.7</v>
      </c>
      <c r="O338" s="1725">
        <v>7.6</v>
      </c>
      <c r="P338" s="1726" t="s">
        <v>262</v>
      </c>
      <c r="Q338" s="1726">
        <v>-1.2987012987013101E-2</v>
      </c>
      <c r="R338" s="1730" t="s">
        <v>262</v>
      </c>
      <c r="S338" s="1730" t="s">
        <v>262</v>
      </c>
    </row>
    <row r="339" spans="1:19" ht="40.5">
      <c r="A339" s="43"/>
      <c r="B339" s="571" t="str">
        <f>VLOOKUP(LEFT(D339,3),Classification!B$3:C$20,2,0)</f>
        <v>SOCIAL</v>
      </c>
      <c r="C339" s="571" t="str">
        <f>IF(OR(MID(D339,1,3)=Classification!B$3,MID(D339,1,3)=Classification!B$4,MID(D339,1,3)=Classification!B$5,MID(D339,1,3)=Classification!B$6),VLOOKUP(MID(D339,4,4),Classification!E$3:F$73,2,0),VLOOKUP(MID(D339,1,4),Classification!E$3:F$73,2,0))</f>
        <v>People engagement</v>
      </c>
      <c r="D339" s="1725" t="s">
        <v>270</v>
      </c>
      <c r="E339" s="1725" t="s">
        <v>1617</v>
      </c>
      <c r="F339" s="1725" t="s">
        <v>267</v>
      </c>
      <c r="G339" s="1725" t="s">
        <v>21</v>
      </c>
      <c r="H339" s="1725" t="s">
        <v>197</v>
      </c>
      <c r="I339" s="1725" t="s">
        <v>1620</v>
      </c>
      <c r="J339" s="1725" t="s">
        <v>262</v>
      </c>
      <c r="K339" s="1725">
        <v>8</v>
      </c>
      <c r="L339" s="1725">
        <v>8.1</v>
      </c>
      <c r="M339" s="1725">
        <v>7.9</v>
      </c>
      <c r="N339" s="1725">
        <v>7.7</v>
      </c>
      <c r="O339" s="1725">
        <v>7.7</v>
      </c>
      <c r="P339" s="1726" t="s">
        <v>262</v>
      </c>
      <c r="Q339" s="1726">
        <v>0</v>
      </c>
      <c r="R339" s="1730" t="s">
        <v>262</v>
      </c>
      <c r="S339" s="1730" t="s">
        <v>262</v>
      </c>
    </row>
    <row r="340" spans="1:19" ht="54">
      <c r="A340" s="43"/>
      <c r="B340" s="571" t="str">
        <f>VLOOKUP(LEFT(D340,3),Classification!B$3:C$20,2,0)</f>
        <v>SOCIAL</v>
      </c>
      <c r="C340" s="571" t="str">
        <f>IF(OR(MID(D340,1,3)=Classification!B$3,MID(D340,1,3)=Classification!B$4,MID(D340,1,3)=Classification!B$5,MID(D340,1,3)=Classification!B$6),VLOOKUP(MID(D340,4,4),Classification!E$3:F$73,2,0),VLOOKUP(MID(D340,1,4),Classification!E$3:F$73,2,0))</f>
        <v>People engagement</v>
      </c>
      <c r="D340" s="1725" t="s">
        <v>279</v>
      </c>
      <c r="E340" s="1725" t="s">
        <v>1621</v>
      </c>
      <c r="F340" s="1725" t="s">
        <v>235</v>
      </c>
      <c r="G340" s="1725" t="s">
        <v>21</v>
      </c>
      <c r="H340" s="1725" t="s">
        <v>201</v>
      </c>
      <c r="I340" s="1725" t="s">
        <v>1622</v>
      </c>
      <c r="J340" s="1726" t="s">
        <v>262</v>
      </c>
      <c r="K340" s="1726">
        <v>0.83</v>
      </c>
      <c r="L340" s="1726">
        <v>0.85</v>
      </c>
      <c r="M340" s="1726">
        <v>0.82</v>
      </c>
      <c r="N340" s="1726">
        <v>0.82</v>
      </c>
      <c r="O340" s="1726">
        <v>0.79</v>
      </c>
      <c r="P340" s="1726" t="s">
        <v>262</v>
      </c>
      <c r="Q340" s="1726">
        <v>-3.65853658536585E-2</v>
      </c>
      <c r="R340" s="1730" t="s">
        <v>262</v>
      </c>
      <c r="S340" s="1730" t="s">
        <v>262</v>
      </c>
    </row>
    <row r="341" spans="1:19" ht="54">
      <c r="A341" s="43"/>
      <c r="B341" s="571" t="str">
        <f>VLOOKUP(LEFT(D341,3),Classification!B$3:C$20,2,0)</f>
        <v>SOCIAL</v>
      </c>
      <c r="C341" s="571" t="str">
        <f>IF(OR(MID(D341,1,3)=Classification!B$3,MID(D341,1,3)=Classification!B$4,MID(D341,1,3)=Classification!B$5,MID(D341,1,3)=Classification!B$6),VLOOKUP(MID(D341,4,4),Classification!E$3:F$73,2,0),VLOOKUP(MID(D341,1,4),Classification!E$3:F$73,2,0))</f>
        <v>People engagement</v>
      </c>
      <c r="D341" s="1725" t="s">
        <v>279</v>
      </c>
      <c r="E341" s="1725" t="s">
        <v>1621</v>
      </c>
      <c r="F341" s="1725" t="s">
        <v>235</v>
      </c>
      <c r="G341" s="1725" t="s">
        <v>21</v>
      </c>
      <c r="H341" s="1725" t="s">
        <v>194</v>
      </c>
      <c r="I341" s="1725" t="s">
        <v>1623</v>
      </c>
      <c r="J341" s="1726" t="s">
        <v>262</v>
      </c>
      <c r="K341" s="1726">
        <v>0.83</v>
      </c>
      <c r="L341" s="1726">
        <v>0.85</v>
      </c>
      <c r="M341" s="1726">
        <v>0.82</v>
      </c>
      <c r="N341" s="1726">
        <v>0.79</v>
      </c>
      <c r="O341" s="1726">
        <v>0.79</v>
      </c>
      <c r="P341" s="1726" t="s">
        <v>262</v>
      </c>
      <c r="Q341" s="1726">
        <v>0</v>
      </c>
      <c r="R341" s="1730" t="s">
        <v>262</v>
      </c>
      <c r="S341" s="1730" t="s">
        <v>262</v>
      </c>
    </row>
    <row r="342" spans="1:19" ht="54">
      <c r="A342" s="43"/>
      <c r="B342" s="571" t="str">
        <f>VLOOKUP(LEFT(D342,3),Classification!B$3:C$20,2,0)</f>
        <v>SOCIAL</v>
      </c>
      <c r="C342" s="571" t="str">
        <f>IF(OR(MID(D342,1,3)=Classification!B$3,MID(D342,1,3)=Classification!B$4,MID(D342,1,3)=Classification!B$5,MID(D342,1,3)=Classification!B$6),VLOOKUP(MID(D342,4,4),Classification!E$3:F$73,2,0),VLOOKUP(MID(D342,1,4),Classification!E$3:F$73,2,0))</f>
        <v>People engagement</v>
      </c>
      <c r="D342" s="1725" t="s">
        <v>279</v>
      </c>
      <c r="E342" s="1725" t="s">
        <v>1621</v>
      </c>
      <c r="F342" s="1725" t="s">
        <v>235</v>
      </c>
      <c r="G342" s="1725" t="s">
        <v>21</v>
      </c>
      <c r="H342" s="1725" t="s">
        <v>197</v>
      </c>
      <c r="I342" s="1725" t="s">
        <v>1624</v>
      </c>
      <c r="J342" s="1726" t="s">
        <v>262</v>
      </c>
      <c r="K342" s="1726">
        <v>0.83</v>
      </c>
      <c r="L342" s="1726">
        <v>0.85</v>
      </c>
      <c r="M342" s="1726">
        <v>0.83</v>
      </c>
      <c r="N342" s="1726">
        <v>0.8</v>
      </c>
      <c r="O342" s="1726">
        <v>0.8</v>
      </c>
      <c r="P342" s="1726" t="s">
        <v>262</v>
      </c>
      <c r="Q342" s="1726">
        <v>0</v>
      </c>
      <c r="R342" s="1730" t="s">
        <v>262</v>
      </c>
      <c r="S342" s="1730" t="s">
        <v>262</v>
      </c>
    </row>
    <row r="343" spans="1:19" ht="40.5">
      <c r="A343" s="43"/>
      <c r="B343" s="571" t="str">
        <f>VLOOKUP(LEFT(D343,3),Classification!B$3:C$20,2,0)</f>
        <v>SOCIAL</v>
      </c>
      <c r="C343" s="571" t="str">
        <f>IF(OR(MID(D343,1,3)=Classification!B$3,MID(D343,1,3)=Classification!B$4,MID(D343,1,3)=Classification!B$5,MID(D343,1,3)=Classification!B$6),VLOOKUP(MID(D343,4,4),Classification!E$3:F$73,2,0),VLOOKUP(MID(D343,1,4),Classification!E$3:F$73,2,0))</f>
        <v>People engagement</v>
      </c>
      <c r="D343" s="1725" t="s">
        <v>273</v>
      </c>
      <c r="E343" s="1725" t="s">
        <v>274</v>
      </c>
      <c r="F343" s="1725" t="s">
        <v>267</v>
      </c>
      <c r="G343" s="1725" t="s">
        <v>21</v>
      </c>
      <c r="H343" s="1725" t="s">
        <v>201</v>
      </c>
      <c r="I343" s="1725" t="s">
        <v>1625</v>
      </c>
      <c r="J343" s="1725" t="s">
        <v>262</v>
      </c>
      <c r="K343" s="1725">
        <v>35</v>
      </c>
      <c r="L343" s="1725">
        <v>39</v>
      </c>
      <c r="M343" s="1725">
        <v>33</v>
      </c>
      <c r="N343" s="1725">
        <v>27</v>
      </c>
      <c r="O343" s="1725">
        <v>27</v>
      </c>
      <c r="P343" s="1726" t="s">
        <v>262</v>
      </c>
      <c r="Q343" s="1726">
        <v>0</v>
      </c>
      <c r="R343" s="1730" t="s">
        <v>262</v>
      </c>
      <c r="S343" s="1730" t="s">
        <v>262</v>
      </c>
    </row>
    <row r="344" spans="1:19" ht="40.5">
      <c r="A344" s="43"/>
      <c r="B344" s="571" t="str">
        <f>VLOOKUP(LEFT(D344,3),Classification!B$3:C$20,2,0)</f>
        <v>SOCIAL</v>
      </c>
      <c r="C344" s="571" t="str">
        <f>IF(OR(MID(D344,1,3)=Classification!B$3,MID(D344,1,3)=Classification!B$4,MID(D344,1,3)=Classification!B$5,MID(D344,1,3)=Classification!B$6),VLOOKUP(MID(D344,4,4),Classification!E$3:F$73,2,0),VLOOKUP(MID(D344,1,4),Classification!E$3:F$73,2,0))</f>
        <v>People engagement</v>
      </c>
      <c r="D344" s="1725" t="s">
        <v>273</v>
      </c>
      <c r="E344" s="1725" t="s">
        <v>274</v>
      </c>
      <c r="F344" s="1725" t="s">
        <v>267</v>
      </c>
      <c r="G344" s="1725" t="s">
        <v>21</v>
      </c>
      <c r="H344" s="1725" t="s">
        <v>194</v>
      </c>
      <c r="I344" s="1725" t="s">
        <v>1626</v>
      </c>
      <c r="J344" s="1725" t="s">
        <v>262</v>
      </c>
      <c r="K344" s="1725">
        <v>33</v>
      </c>
      <c r="L344" s="1725">
        <v>38</v>
      </c>
      <c r="M344" s="1725">
        <v>33</v>
      </c>
      <c r="N344" s="1725">
        <v>28</v>
      </c>
      <c r="O344" s="1725">
        <v>26</v>
      </c>
      <c r="P344" s="1726" t="s">
        <v>262</v>
      </c>
      <c r="Q344" s="1726">
        <v>-7.1428571428571397E-2</v>
      </c>
      <c r="R344" s="1730" t="s">
        <v>262</v>
      </c>
      <c r="S344" s="1730" t="s">
        <v>262</v>
      </c>
    </row>
    <row r="345" spans="1:19" ht="40.5">
      <c r="A345" s="43"/>
      <c r="B345" s="571" t="str">
        <f>VLOOKUP(LEFT(D345,3),Classification!B$3:C$20,2,0)</f>
        <v>SOCIAL</v>
      </c>
      <c r="C345" s="571" t="str">
        <f>IF(OR(MID(D345,1,3)=Classification!B$3,MID(D345,1,3)=Classification!B$4,MID(D345,1,3)=Classification!B$5,MID(D345,1,3)=Classification!B$6),VLOOKUP(MID(D345,4,4),Classification!E$3:F$73,2,0),VLOOKUP(MID(D345,1,4),Classification!E$3:F$73,2,0))</f>
        <v>People engagement</v>
      </c>
      <c r="D345" s="1725" t="s">
        <v>273</v>
      </c>
      <c r="E345" s="1725" t="s">
        <v>274</v>
      </c>
      <c r="F345" s="1725" t="s">
        <v>267</v>
      </c>
      <c r="G345" s="1725" t="s">
        <v>21</v>
      </c>
      <c r="H345" s="1725" t="s">
        <v>197</v>
      </c>
      <c r="I345" s="1725" t="s">
        <v>1627</v>
      </c>
      <c r="J345" s="1725" t="s">
        <v>262</v>
      </c>
      <c r="K345" s="1725">
        <v>35</v>
      </c>
      <c r="L345" s="1725">
        <v>39</v>
      </c>
      <c r="M345" s="1725">
        <v>33</v>
      </c>
      <c r="N345" s="1725">
        <v>27</v>
      </c>
      <c r="O345" s="1725">
        <v>28</v>
      </c>
      <c r="P345" s="1726" t="s">
        <v>262</v>
      </c>
      <c r="Q345" s="1726">
        <v>3.7037037037037E-2</v>
      </c>
      <c r="R345" s="1730" t="s">
        <v>262</v>
      </c>
      <c r="S345" s="1730" t="s">
        <v>262</v>
      </c>
    </row>
    <row r="346" spans="1:19" ht="27">
      <c r="A346" s="43"/>
      <c r="B346" s="571" t="str">
        <f>VLOOKUP(LEFT(D346,3),Classification!B$3:C$20,2,0)</f>
        <v>SOCIAL</v>
      </c>
      <c r="C346" s="571" t="str">
        <f>IF(OR(MID(D346,1,3)=Classification!B$3,MID(D346,1,3)=Classification!B$4,MID(D346,1,3)=Classification!B$5,MID(D346,1,3)=Classification!B$6),VLOOKUP(MID(D346,4,4),Classification!E$3:F$73,2,0),VLOOKUP(MID(D346,1,4),Classification!E$3:F$73,2,0))</f>
        <v>People engagement</v>
      </c>
      <c r="D346" s="1725" t="s">
        <v>1628</v>
      </c>
      <c r="E346" s="1725" t="s">
        <v>1629</v>
      </c>
      <c r="F346" s="1725" t="s">
        <v>267</v>
      </c>
      <c r="G346" s="1725" t="s">
        <v>21</v>
      </c>
      <c r="H346" s="1725" t="s">
        <v>867</v>
      </c>
      <c r="I346" s="1725" t="s">
        <v>1630</v>
      </c>
      <c r="J346" s="1725" t="s">
        <v>262</v>
      </c>
      <c r="K346" s="1725">
        <v>8.3000000000000007</v>
      </c>
      <c r="L346" s="1725" t="s">
        <v>262</v>
      </c>
      <c r="M346" s="1725" t="s">
        <v>262</v>
      </c>
      <c r="N346" s="1725">
        <v>8</v>
      </c>
      <c r="O346" s="1725">
        <v>8</v>
      </c>
      <c r="P346" s="1726" t="s">
        <v>262</v>
      </c>
      <c r="Q346" s="1726">
        <v>0</v>
      </c>
      <c r="R346" s="1730" t="s">
        <v>262</v>
      </c>
      <c r="S346" s="1730" t="s">
        <v>262</v>
      </c>
    </row>
    <row r="347" spans="1:19" ht="27">
      <c r="A347" s="43"/>
      <c r="B347" s="571" t="str">
        <f>VLOOKUP(LEFT(D347,3),Classification!B$3:C$20,2,0)</f>
        <v>SOCIAL</v>
      </c>
      <c r="C347" s="571" t="str">
        <f>IF(OR(MID(D347,1,3)=Classification!B$3,MID(D347,1,3)=Classification!B$4,MID(D347,1,3)=Classification!B$5,MID(D347,1,3)=Classification!B$6),VLOOKUP(MID(D347,4,4),Classification!E$3:F$73,2,0),VLOOKUP(MID(D347,1,4),Classification!E$3:F$73,2,0))</f>
        <v>People engagement</v>
      </c>
      <c r="D347" s="1725" t="s">
        <v>1628</v>
      </c>
      <c r="E347" s="1725" t="s">
        <v>1629</v>
      </c>
      <c r="F347" s="1725" t="s">
        <v>267</v>
      </c>
      <c r="G347" s="1725" t="s">
        <v>21</v>
      </c>
      <c r="H347" s="1725" t="s">
        <v>890</v>
      </c>
      <c r="I347" s="1725" t="s">
        <v>1631</v>
      </c>
      <c r="J347" s="1725" t="s">
        <v>262</v>
      </c>
      <c r="K347" s="1725">
        <v>8</v>
      </c>
      <c r="L347" s="1725" t="s">
        <v>262</v>
      </c>
      <c r="M347" s="1725" t="s">
        <v>262</v>
      </c>
      <c r="N347" s="1725">
        <v>7.7</v>
      </c>
      <c r="O347" s="1725">
        <v>7.6</v>
      </c>
      <c r="P347" s="1726" t="s">
        <v>262</v>
      </c>
      <c r="Q347" s="1726">
        <v>-1.2987012987013101E-2</v>
      </c>
      <c r="R347" s="1730" t="s">
        <v>262</v>
      </c>
      <c r="S347" s="1730" t="s">
        <v>262</v>
      </c>
    </row>
    <row r="348" spans="1:19" ht="27">
      <c r="A348" s="43"/>
      <c r="B348" s="571" t="str">
        <f>VLOOKUP(LEFT(D348,3),Classification!B$3:C$20,2,0)</f>
        <v>SOCIAL</v>
      </c>
      <c r="C348" s="571" t="str">
        <f>IF(OR(MID(D348,1,3)=Classification!B$3,MID(D348,1,3)=Classification!B$4,MID(D348,1,3)=Classification!B$5,MID(D348,1,3)=Classification!B$6),VLOOKUP(MID(D348,4,4),Classification!E$3:F$73,2,0),VLOOKUP(MID(D348,1,4),Classification!E$3:F$73,2,0))</f>
        <v>People engagement</v>
      </c>
      <c r="D348" s="1725" t="s">
        <v>1628</v>
      </c>
      <c r="E348" s="1725" t="s">
        <v>1629</v>
      </c>
      <c r="F348" s="1725" t="s">
        <v>267</v>
      </c>
      <c r="G348" s="1725" t="s">
        <v>21</v>
      </c>
      <c r="H348" s="1725" t="s">
        <v>249</v>
      </c>
      <c r="I348" s="1725" t="s">
        <v>1632</v>
      </c>
      <c r="J348" s="1725" t="s">
        <v>262</v>
      </c>
      <c r="K348" s="1725">
        <v>7.7</v>
      </c>
      <c r="L348" s="1725" t="s">
        <v>262</v>
      </c>
      <c r="M348" s="1725" t="s">
        <v>262</v>
      </c>
      <c r="N348" s="1725">
        <v>7.6</v>
      </c>
      <c r="O348" s="1725">
        <v>7.6</v>
      </c>
      <c r="P348" s="1726" t="s">
        <v>262</v>
      </c>
      <c r="Q348" s="1726">
        <v>0</v>
      </c>
      <c r="R348" s="1730" t="s">
        <v>262</v>
      </c>
      <c r="S348" s="1730" t="s">
        <v>262</v>
      </c>
    </row>
    <row r="349" spans="1:19" ht="27">
      <c r="A349" s="43"/>
      <c r="B349" s="571" t="str">
        <f>VLOOKUP(LEFT(D349,3),Classification!B$3:C$20,2,0)</f>
        <v>SOCIAL</v>
      </c>
      <c r="C349" s="571" t="str">
        <f>IF(OR(MID(D349,1,3)=Classification!B$3,MID(D349,1,3)=Classification!B$4,MID(D349,1,3)=Classification!B$5,MID(D349,1,3)=Classification!B$6),VLOOKUP(MID(D349,4,4),Classification!E$3:F$73,2,0),VLOOKUP(MID(D349,1,4),Classification!E$3:F$73,2,0))</f>
        <v>People engagement</v>
      </c>
      <c r="D349" s="1725" t="s">
        <v>1628</v>
      </c>
      <c r="E349" s="1725" t="s">
        <v>1629</v>
      </c>
      <c r="F349" s="1725" t="s">
        <v>267</v>
      </c>
      <c r="G349" s="1725" t="s">
        <v>21</v>
      </c>
      <c r="H349" s="1725" t="s">
        <v>1633</v>
      </c>
      <c r="I349" s="1725" t="s">
        <v>1634</v>
      </c>
      <c r="J349" s="1725" t="s">
        <v>262</v>
      </c>
      <c r="K349" s="1725">
        <v>7.7</v>
      </c>
      <c r="L349" s="1725" t="s">
        <v>262</v>
      </c>
      <c r="M349" s="1725" t="s">
        <v>262</v>
      </c>
      <c r="N349" s="1725">
        <v>7.4</v>
      </c>
      <c r="O349" s="1725">
        <v>7.2</v>
      </c>
      <c r="P349" s="1726" t="s">
        <v>262</v>
      </c>
      <c r="Q349" s="1726">
        <v>-2.7027027027027101E-2</v>
      </c>
      <c r="R349" s="1730" t="s">
        <v>262</v>
      </c>
      <c r="S349" s="1730" t="s">
        <v>262</v>
      </c>
    </row>
    <row r="350" spans="1:19" ht="27">
      <c r="A350" s="43"/>
      <c r="B350" s="571" t="str">
        <f>VLOOKUP(LEFT(D350,3),Classification!B$3:C$20,2,0)</f>
        <v>SOCIAL</v>
      </c>
      <c r="C350" s="571" t="str">
        <f>IF(OR(MID(D350,1,3)=Classification!B$3,MID(D350,1,3)=Classification!B$4,MID(D350,1,3)=Classification!B$5,MID(D350,1,3)=Classification!B$6),VLOOKUP(MID(D350,4,4),Classification!E$3:F$73,2,0),VLOOKUP(MID(D350,1,4),Classification!E$3:F$73,2,0))</f>
        <v>People engagement</v>
      </c>
      <c r="D350" s="1725" t="s">
        <v>1628</v>
      </c>
      <c r="E350" s="1725" t="s">
        <v>1629</v>
      </c>
      <c r="F350" s="1725" t="s">
        <v>267</v>
      </c>
      <c r="G350" s="1725" t="s">
        <v>21</v>
      </c>
      <c r="H350" s="1725" t="s">
        <v>219</v>
      </c>
      <c r="I350" s="1725" t="s">
        <v>1635</v>
      </c>
      <c r="J350" s="1725" t="s">
        <v>262</v>
      </c>
      <c r="K350" s="1725">
        <v>7.9</v>
      </c>
      <c r="L350" s="1725" t="s">
        <v>262</v>
      </c>
      <c r="M350" s="1725" t="s">
        <v>262</v>
      </c>
      <c r="N350" s="1725">
        <v>7.6</v>
      </c>
      <c r="O350" s="1725">
        <v>7.3</v>
      </c>
      <c r="P350" s="1726" t="s">
        <v>262</v>
      </c>
      <c r="Q350" s="1726">
        <v>-3.94736842105263E-2</v>
      </c>
      <c r="R350" s="1730" t="s">
        <v>262</v>
      </c>
      <c r="S350" s="1730" t="s">
        <v>262</v>
      </c>
    </row>
    <row r="351" spans="1:19" ht="27">
      <c r="A351" s="43"/>
      <c r="B351" s="571" t="str">
        <f>VLOOKUP(LEFT(D351,3),Classification!B$3:C$20,2,0)</f>
        <v>SOCIAL</v>
      </c>
      <c r="C351" s="571" t="str">
        <f>IF(OR(MID(D351,1,3)=Classification!B$3,MID(D351,1,3)=Classification!B$4,MID(D351,1,3)=Classification!B$5,MID(D351,1,3)=Classification!B$6),VLOOKUP(MID(D351,4,4),Classification!E$3:F$73,2,0),VLOOKUP(MID(D351,1,4),Classification!E$3:F$73,2,0))</f>
        <v>People engagement</v>
      </c>
      <c r="D351" s="1725" t="s">
        <v>1628</v>
      </c>
      <c r="E351" s="1725" t="s">
        <v>1629</v>
      </c>
      <c r="F351" s="1725" t="s">
        <v>267</v>
      </c>
      <c r="G351" s="1725" t="s">
        <v>21</v>
      </c>
      <c r="H351" s="1725" t="s">
        <v>1636</v>
      </c>
      <c r="I351" s="1725" t="s">
        <v>1637</v>
      </c>
      <c r="J351" s="1725" t="s">
        <v>262</v>
      </c>
      <c r="K351" s="1725">
        <v>8.4</v>
      </c>
      <c r="L351" s="1725" t="s">
        <v>262</v>
      </c>
      <c r="M351" s="1725" t="s">
        <v>262</v>
      </c>
      <c r="N351" s="1725">
        <v>8.3000000000000007</v>
      </c>
      <c r="O351" s="1725">
        <v>8</v>
      </c>
      <c r="P351" s="1726" t="s">
        <v>262</v>
      </c>
      <c r="Q351" s="1726">
        <v>-3.6144578313253101E-2</v>
      </c>
      <c r="R351" s="1730" t="s">
        <v>262</v>
      </c>
      <c r="S351" s="1730" t="s">
        <v>262</v>
      </c>
    </row>
    <row r="352" spans="1:19" ht="40.5">
      <c r="A352" s="43"/>
      <c r="B352" s="571" t="str">
        <f>VLOOKUP(LEFT(D352,3),Classification!B$3:C$20,2,0)</f>
        <v>SOCIAL</v>
      </c>
      <c r="C352" s="571" t="str">
        <f>IF(OR(MID(D352,1,3)=Classification!B$3,MID(D352,1,3)=Classification!B$4,MID(D352,1,3)=Classification!B$5,MID(D352,1,3)=Classification!B$6),VLOOKUP(MID(D352,4,4),Classification!E$3:F$73,2,0),VLOOKUP(MID(D352,1,4),Classification!E$3:F$73,2,0))</f>
        <v>People engagement</v>
      </c>
      <c r="D352" s="1725" t="s">
        <v>1638</v>
      </c>
      <c r="E352" s="1725" t="s">
        <v>1639</v>
      </c>
      <c r="F352" s="1725" t="s">
        <v>235</v>
      </c>
      <c r="G352" s="1725" t="s">
        <v>21</v>
      </c>
      <c r="H352" s="1725" t="s">
        <v>867</v>
      </c>
      <c r="I352" s="1725" t="s">
        <v>1640</v>
      </c>
      <c r="J352" s="1726" t="s">
        <v>262</v>
      </c>
      <c r="K352" s="1726" t="s">
        <v>262</v>
      </c>
      <c r="L352" s="1726" t="s">
        <v>262</v>
      </c>
      <c r="M352" s="1726" t="s">
        <v>262</v>
      </c>
      <c r="N352" s="1726">
        <v>0.83</v>
      </c>
      <c r="O352" s="1726">
        <v>0.83</v>
      </c>
      <c r="P352" s="1726" t="s">
        <v>262</v>
      </c>
      <c r="Q352" s="1726">
        <v>0</v>
      </c>
      <c r="R352" s="1730" t="s">
        <v>262</v>
      </c>
      <c r="S352" s="1730" t="s">
        <v>262</v>
      </c>
    </row>
    <row r="353" spans="1:19" ht="40.5">
      <c r="A353" s="43"/>
      <c r="B353" s="571" t="str">
        <f>VLOOKUP(LEFT(D353,3),Classification!B$3:C$20,2,0)</f>
        <v>SOCIAL</v>
      </c>
      <c r="C353" s="571" t="str">
        <f>IF(OR(MID(D353,1,3)=Classification!B$3,MID(D353,1,3)=Classification!B$4,MID(D353,1,3)=Classification!B$5,MID(D353,1,3)=Classification!B$6),VLOOKUP(MID(D353,4,4),Classification!E$3:F$73,2,0),VLOOKUP(MID(D353,1,4),Classification!E$3:F$73,2,0))</f>
        <v>People engagement</v>
      </c>
      <c r="D353" s="1725" t="s">
        <v>1638</v>
      </c>
      <c r="E353" s="1725" t="s">
        <v>1639</v>
      </c>
      <c r="F353" s="1725" t="s">
        <v>235</v>
      </c>
      <c r="G353" s="1725" t="s">
        <v>21</v>
      </c>
      <c r="H353" s="1725" t="s">
        <v>890</v>
      </c>
      <c r="I353" s="1725" t="s">
        <v>1641</v>
      </c>
      <c r="J353" s="1726" t="s">
        <v>262</v>
      </c>
      <c r="K353" s="1726" t="s">
        <v>262</v>
      </c>
      <c r="L353" s="1726" t="s">
        <v>262</v>
      </c>
      <c r="M353" s="1726" t="s">
        <v>262</v>
      </c>
      <c r="N353" s="1726">
        <v>0.79</v>
      </c>
      <c r="O353" s="1726">
        <v>0.78</v>
      </c>
      <c r="P353" s="1726" t="s">
        <v>262</v>
      </c>
      <c r="Q353" s="1726">
        <v>-1.26582278481012E-2</v>
      </c>
      <c r="R353" s="1730" t="s">
        <v>262</v>
      </c>
      <c r="S353" s="1730" t="s">
        <v>262</v>
      </c>
    </row>
    <row r="354" spans="1:19" ht="40.5">
      <c r="A354" s="43"/>
      <c r="B354" s="571" t="str">
        <f>VLOOKUP(LEFT(D354,3),Classification!B$3:C$20,2,0)</f>
        <v>SOCIAL</v>
      </c>
      <c r="C354" s="571" t="str">
        <f>IF(OR(MID(D354,1,3)=Classification!B$3,MID(D354,1,3)=Classification!B$4,MID(D354,1,3)=Classification!B$5,MID(D354,1,3)=Classification!B$6),VLOOKUP(MID(D354,4,4),Classification!E$3:F$73,2,0),VLOOKUP(MID(D354,1,4),Classification!E$3:F$73,2,0))</f>
        <v>People engagement</v>
      </c>
      <c r="D354" s="1725" t="s">
        <v>1638</v>
      </c>
      <c r="E354" s="1725" t="s">
        <v>1639</v>
      </c>
      <c r="F354" s="1725" t="s">
        <v>235</v>
      </c>
      <c r="G354" s="1725" t="s">
        <v>21</v>
      </c>
      <c r="H354" s="1725" t="s">
        <v>249</v>
      </c>
      <c r="I354" s="1725" t="s">
        <v>1642</v>
      </c>
      <c r="J354" s="1726" t="s">
        <v>262</v>
      </c>
      <c r="K354" s="1726" t="s">
        <v>262</v>
      </c>
      <c r="L354" s="1726" t="s">
        <v>262</v>
      </c>
      <c r="M354" s="1726" t="s">
        <v>262</v>
      </c>
      <c r="N354" s="1726">
        <v>0.78</v>
      </c>
      <c r="O354" s="1726">
        <v>0.78</v>
      </c>
      <c r="P354" s="1726" t="s">
        <v>262</v>
      </c>
      <c r="Q354" s="1726">
        <v>0</v>
      </c>
      <c r="R354" s="1730" t="s">
        <v>262</v>
      </c>
      <c r="S354" s="1730" t="s">
        <v>262</v>
      </c>
    </row>
    <row r="355" spans="1:19" ht="40.5">
      <c r="A355" s="43"/>
      <c r="B355" s="571" t="str">
        <f>VLOOKUP(LEFT(D355,3),Classification!B$3:C$20,2,0)</f>
        <v>SOCIAL</v>
      </c>
      <c r="C355" s="571" t="str">
        <f>IF(OR(MID(D355,1,3)=Classification!B$3,MID(D355,1,3)=Classification!B$4,MID(D355,1,3)=Classification!B$5,MID(D355,1,3)=Classification!B$6),VLOOKUP(MID(D355,4,4),Classification!E$3:F$73,2,0),VLOOKUP(MID(D355,1,4),Classification!E$3:F$73,2,0))</f>
        <v>People engagement</v>
      </c>
      <c r="D355" s="1725" t="s">
        <v>1638</v>
      </c>
      <c r="E355" s="1725" t="s">
        <v>1639</v>
      </c>
      <c r="F355" s="1725" t="s">
        <v>235</v>
      </c>
      <c r="G355" s="1725" t="s">
        <v>21</v>
      </c>
      <c r="H355" s="1725" t="s">
        <v>1633</v>
      </c>
      <c r="I355" s="1725" t="s">
        <v>1643</v>
      </c>
      <c r="J355" s="1726" t="s">
        <v>262</v>
      </c>
      <c r="K355" s="1726" t="s">
        <v>262</v>
      </c>
      <c r="L355" s="1726" t="s">
        <v>262</v>
      </c>
      <c r="M355" s="1726" t="s">
        <v>262</v>
      </c>
      <c r="N355" s="1726">
        <v>0.75</v>
      </c>
      <c r="O355" s="1726">
        <v>0.73</v>
      </c>
      <c r="P355" s="1726" t="s">
        <v>262</v>
      </c>
      <c r="Q355" s="1726">
        <v>-2.66666666666667E-2</v>
      </c>
      <c r="R355" s="1730" t="s">
        <v>262</v>
      </c>
      <c r="S355" s="1730" t="s">
        <v>262</v>
      </c>
    </row>
    <row r="356" spans="1:19" ht="40.5">
      <c r="A356" s="43"/>
      <c r="B356" s="571" t="str">
        <f>VLOOKUP(LEFT(D356,3),Classification!B$3:C$20,2,0)</f>
        <v>SOCIAL</v>
      </c>
      <c r="C356" s="571" t="str">
        <f>IF(OR(MID(D356,1,3)=Classification!B$3,MID(D356,1,3)=Classification!B$4,MID(D356,1,3)=Classification!B$5,MID(D356,1,3)=Classification!B$6),VLOOKUP(MID(D356,4,4),Classification!E$3:F$73,2,0),VLOOKUP(MID(D356,1,4),Classification!E$3:F$73,2,0))</f>
        <v>People engagement</v>
      </c>
      <c r="D356" s="1725" t="s">
        <v>1638</v>
      </c>
      <c r="E356" s="1725" t="s">
        <v>1639</v>
      </c>
      <c r="F356" s="1725" t="s">
        <v>235</v>
      </c>
      <c r="G356" s="1725" t="s">
        <v>21</v>
      </c>
      <c r="H356" s="1725" t="s">
        <v>219</v>
      </c>
      <c r="I356" s="1725" t="s">
        <v>1644</v>
      </c>
      <c r="J356" s="1726" t="s">
        <v>262</v>
      </c>
      <c r="K356" s="1726" t="s">
        <v>262</v>
      </c>
      <c r="L356" s="1726" t="s">
        <v>262</v>
      </c>
      <c r="M356" s="1726" t="s">
        <v>262</v>
      </c>
      <c r="N356" s="1726">
        <v>0.78</v>
      </c>
      <c r="O356" s="1726">
        <v>0.74</v>
      </c>
      <c r="P356" s="1726" t="s">
        <v>262</v>
      </c>
      <c r="Q356" s="1726">
        <v>-5.1282051282051301E-2</v>
      </c>
      <c r="R356" s="1730" t="s">
        <v>262</v>
      </c>
      <c r="S356" s="1730" t="s">
        <v>262</v>
      </c>
    </row>
    <row r="357" spans="1:19" ht="40.5">
      <c r="A357" s="43"/>
      <c r="B357" s="571" t="str">
        <f>VLOOKUP(LEFT(D357,3),Classification!B$3:C$20,2,0)</f>
        <v>SOCIAL</v>
      </c>
      <c r="C357" s="571" t="str">
        <f>IF(OR(MID(D357,1,3)=Classification!B$3,MID(D357,1,3)=Classification!B$4,MID(D357,1,3)=Classification!B$5,MID(D357,1,3)=Classification!B$6),VLOOKUP(MID(D357,4,4),Classification!E$3:F$73,2,0),VLOOKUP(MID(D357,1,4),Classification!E$3:F$73,2,0))</f>
        <v>People engagement</v>
      </c>
      <c r="D357" s="1725" t="s">
        <v>1638</v>
      </c>
      <c r="E357" s="1725" t="s">
        <v>1639</v>
      </c>
      <c r="F357" s="1725" t="s">
        <v>235</v>
      </c>
      <c r="G357" s="1725" t="s">
        <v>21</v>
      </c>
      <c r="H357" s="1725" t="s">
        <v>1636</v>
      </c>
      <c r="I357" s="1725" t="s">
        <v>1645</v>
      </c>
      <c r="J357" s="1726" t="s">
        <v>262</v>
      </c>
      <c r="K357" s="1726" t="s">
        <v>262</v>
      </c>
      <c r="L357" s="1726" t="s">
        <v>262</v>
      </c>
      <c r="M357" s="1726" t="s">
        <v>262</v>
      </c>
      <c r="N357" s="1726">
        <v>0.87</v>
      </c>
      <c r="O357" s="1726">
        <v>0.84</v>
      </c>
      <c r="P357" s="1726" t="s">
        <v>262</v>
      </c>
      <c r="Q357" s="1726">
        <v>-3.4482758620689703E-2</v>
      </c>
      <c r="R357" s="1730" t="s">
        <v>262</v>
      </c>
      <c r="S357" s="1730" t="s">
        <v>262</v>
      </c>
    </row>
    <row r="358" spans="1:19" ht="27">
      <c r="A358" s="43"/>
      <c r="B358" s="571" t="str">
        <f>VLOOKUP(LEFT(D358,3),Classification!B$3:C$20,2,0)</f>
        <v>SOCIAL</v>
      </c>
      <c r="C358" s="571" t="str">
        <f>IF(OR(MID(D358,1,3)=Classification!B$3,MID(D358,1,3)=Classification!B$4,MID(D358,1,3)=Classification!B$5,MID(D358,1,3)=Classification!B$6),VLOOKUP(MID(D358,4,4),Classification!E$3:F$73,2,0),VLOOKUP(MID(D358,1,4),Classification!E$3:F$73,2,0))</f>
        <v>People engagement</v>
      </c>
      <c r="D358" s="1725" t="s">
        <v>1878</v>
      </c>
      <c r="E358" s="1725" t="s">
        <v>1879</v>
      </c>
      <c r="F358" s="1725" t="s">
        <v>1476</v>
      </c>
      <c r="G358" s="1725" t="s">
        <v>21</v>
      </c>
      <c r="H358" s="1725" t="s">
        <v>201</v>
      </c>
      <c r="I358" s="1725" t="s">
        <v>1880</v>
      </c>
      <c r="J358" s="1725" t="s">
        <v>262</v>
      </c>
      <c r="K358" s="1725" t="s">
        <v>262</v>
      </c>
      <c r="L358" s="1725">
        <v>0</v>
      </c>
      <c r="M358" s="1725">
        <v>0</v>
      </c>
      <c r="N358" s="1725" t="s">
        <v>262</v>
      </c>
      <c r="O358" s="1725">
        <v>84.3</v>
      </c>
      <c r="P358" s="1726" t="s">
        <v>262</v>
      </c>
      <c r="Q358" s="1726" t="s">
        <v>262</v>
      </c>
      <c r="R358" s="1730" t="s">
        <v>1881</v>
      </c>
      <c r="S358" s="1730" t="s">
        <v>262</v>
      </c>
    </row>
    <row r="359" spans="1:19" ht="27">
      <c r="A359" s="43"/>
      <c r="B359" s="571" t="str">
        <f>VLOOKUP(LEFT(D359,3),Classification!B$3:C$20,2,0)</f>
        <v>SOCIAL</v>
      </c>
      <c r="C359" s="571" t="str">
        <f>IF(OR(MID(D359,1,3)=Classification!B$3,MID(D359,1,3)=Classification!B$4,MID(D359,1,3)=Classification!B$5,MID(D359,1,3)=Classification!B$6),VLOOKUP(MID(D359,4,4),Classification!E$3:F$73,2,0),VLOOKUP(MID(D359,1,4),Classification!E$3:F$73,2,0))</f>
        <v>Recruitement &amp; talent attraction</v>
      </c>
      <c r="D359" s="1725" t="s">
        <v>256</v>
      </c>
      <c r="E359" s="1725" t="s">
        <v>255</v>
      </c>
      <c r="F359" s="1725" t="s">
        <v>235</v>
      </c>
      <c r="G359" s="1725" t="s">
        <v>21</v>
      </c>
      <c r="H359" s="1725" t="s">
        <v>201</v>
      </c>
      <c r="I359" s="1725" t="s">
        <v>1646</v>
      </c>
      <c r="J359" s="1726">
        <v>0.2</v>
      </c>
      <c r="K359" s="1726">
        <v>0.23499999999999999</v>
      </c>
      <c r="L359" s="1726">
        <v>0.255</v>
      </c>
      <c r="M359" s="1726">
        <v>0.16650000000000001</v>
      </c>
      <c r="N359" s="1726">
        <v>0.157</v>
      </c>
      <c r="O359" s="1726">
        <v>0.15</v>
      </c>
      <c r="P359" s="1726">
        <v>-0.25</v>
      </c>
      <c r="Q359" s="1726">
        <v>-4.4585987261146501E-2</v>
      </c>
      <c r="R359" s="1730" t="s">
        <v>262</v>
      </c>
      <c r="S359" s="1730" t="s">
        <v>262</v>
      </c>
    </row>
    <row r="360" spans="1:19" ht="27">
      <c r="A360" s="43"/>
      <c r="B360" s="571" t="str">
        <f>VLOOKUP(LEFT(D360,3),Classification!B$3:C$20,2,0)</f>
        <v>SOCIAL</v>
      </c>
      <c r="C360" s="571" t="str">
        <f>IF(OR(MID(D360,1,3)=Classification!B$3,MID(D360,1,3)=Classification!B$4,MID(D360,1,3)=Classification!B$5,MID(D360,1,3)=Classification!B$6),VLOOKUP(MID(D360,4,4),Classification!E$3:F$73,2,0),VLOOKUP(MID(D360,1,4),Classification!E$3:F$73,2,0))</f>
        <v>Recruitement &amp; talent attraction</v>
      </c>
      <c r="D360" s="1725" t="s">
        <v>229</v>
      </c>
      <c r="E360" s="1725" t="s">
        <v>1647</v>
      </c>
      <c r="F360" s="1725" t="s">
        <v>314</v>
      </c>
      <c r="G360" s="1725" t="s">
        <v>21</v>
      </c>
      <c r="H360" s="1725" t="s">
        <v>201</v>
      </c>
      <c r="I360" s="1725" t="s">
        <v>1648</v>
      </c>
      <c r="J360" s="1733" t="s">
        <v>262</v>
      </c>
      <c r="K360" s="1733">
        <v>139594</v>
      </c>
      <c r="L360" s="1733">
        <v>140789</v>
      </c>
      <c r="M360" s="1733">
        <v>61182</v>
      </c>
      <c r="N360" s="1733">
        <v>69354</v>
      </c>
      <c r="O360" s="1733">
        <v>78727</v>
      </c>
      <c r="P360" s="1726" t="s">
        <v>262</v>
      </c>
      <c r="Q360" s="1726">
        <v>0.135147215733772</v>
      </c>
      <c r="R360" s="1730" t="s">
        <v>262</v>
      </c>
      <c r="S360" s="1730" t="s">
        <v>262</v>
      </c>
    </row>
    <row r="361" spans="1:19" ht="27">
      <c r="A361" s="43"/>
      <c r="B361" s="571" t="str">
        <f>VLOOKUP(LEFT(D361,3),Classification!B$3:C$20,2,0)</f>
        <v>SOCIAL</v>
      </c>
      <c r="C361" s="571" t="str">
        <f>IF(OR(MID(D361,1,3)=Classification!B$3,MID(D361,1,3)=Classification!B$4,MID(D361,1,3)=Classification!B$5,MID(D361,1,3)=Classification!B$6),VLOOKUP(MID(D361,4,4),Classification!E$3:F$73,2,0),VLOOKUP(MID(D361,1,4),Classification!E$3:F$73,2,0))</f>
        <v>Recruitement &amp; talent attraction</v>
      </c>
      <c r="D361" s="1725" t="s">
        <v>252</v>
      </c>
      <c r="E361" s="1725" t="s">
        <v>1649</v>
      </c>
      <c r="F361" s="1725" t="s">
        <v>314</v>
      </c>
      <c r="G361" s="1725" t="s">
        <v>21</v>
      </c>
      <c r="H361" s="1725" t="s">
        <v>201</v>
      </c>
      <c r="I361" s="1725" t="s">
        <v>1650</v>
      </c>
      <c r="J361" s="1733" t="s">
        <v>262</v>
      </c>
      <c r="K361" s="1733">
        <v>1005</v>
      </c>
      <c r="L361" s="1733">
        <v>1836</v>
      </c>
      <c r="M361" s="1733">
        <v>1472</v>
      </c>
      <c r="N361" s="1733">
        <v>1262</v>
      </c>
      <c r="O361" s="1733">
        <v>70140</v>
      </c>
      <c r="P361" s="1726" t="s">
        <v>262</v>
      </c>
      <c r="Q361" s="1726">
        <v>54.5784469096672</v>
      </c>
      <c r="R361" s="1730" t="s">
        <v>262</v>
      </c>
      <c r="S361" s="1730" t="s">
        <v>262</v>
      </c>
    </row>
    <row r="362" spans="1:19" ht="27">
      <c r="A362" s="43"/>
      <c r="B362" s="571" t="str">
        <f>VLOOKUP(LEFT(D362,3),Classification!B$3:C$20,2,0)</f>
        <v>SOCIAL</v>
      </c>
      <c r="C362" s="571" t="str">
        <f>IF(OR(MID(D362,1,3)=Classification!B$3,MID(D362,1,3)=Classification!B$4,MID(D362,1,3)=Classification!B$5,MID(D362,1,3)=Classification!B$6),VLOOKUP(MID(D362,4,4),Classification!E$3:F$73,2,0),VLOOKUP(MID(D362,1,4),Classification!E$3:F$73,2,0))</f>
        <v>Recruitement &amp; talent attraction</v>
      </c>
      <c r="D362" s="1725" t="s">
        <v>233</v>
      </c>
      <c r="E362" s="1725" t="s">
        <v>1651</v>
      </c>
      <c r="F362" s="1725" t="s">
        <v>235</v>
      </c>
      <c r="G362" s="1725" t="s">
        <v>21</v>
      </c>
      <c r="H362" s="1725" t="s">
        <v>1051</v>
      </c>
      <c r="I362" s="1725" t="s">
        <v>1652</v>
      </c>
      <c r="J362" s="1726" t="s">
        <v>262</v>
      </c>
      <c r="K362" s="1726" t="s">
        <v>262</v>
      </c>
      <c r="L362" s="1726">
        <v>0.621</v>
      </c>
      <c r="M362" s="1726">
        <v>0.59599999999999997</v>
      </c>
      <c r="N362" s="1726">
        <v>0.62</v>
      </c>
      <c r="O362" s="1726">
        <v>0.61</v>
      </c>
      <c r="P362" s="1726" t="s">
        <v>262</v>
      </c>
      <c r="Q362" s="1726">
        <v>-1.6129032258064498E-2</v>
      </c>
      <c r="R362" s="1730" t="s">
        <v>262</v>
      </c>
      <c r="S362" s="1730" t="s">
        <v>262</v>
      </c>
    </row>
    <row r="363" spans="1:19" ht="27">
      <c r="A363" s="43"/>
      <c r="B363" s="571" t="str">
        <f>VLOOKUP(LEFT(D363,3),Classification!B$3:C$20,2,0)</f>
        <v>SOCIAL</v>
      </c>
      <c r="C363" s="571" t="str">
        <f>IF(OR(MID(D363,1,3)=Classification!B$3,MID(D363,1,3)=Classification!B$4,MID(D363,1,3)=Classification!B$5,MID(D363,1,3)=Classification!B$6),VLOOKUP(MID(D363,4,4),Classification!E$3:F$73,2,0),VLOOKUP(MID(D363,1,4),Classification!E$3:F$73,2,0))</f>
        <v>Recruitement &amp; talent attraction</v>
      </c>
      <c r="D363" s="1725" t="s">
        <v>233</v>
      </c>
      <c r="E363" s="1725" t="s">
        <v>1651</v>
      </c>
      <c r="F363" s="1725" t="s">
        <v>235</v>
      </c>
      <c r="G363" s="1725" t="s">
        <v>21</v>
      </c>
      <c r="H363" s="1725" t="s">
        <v>1052</v>
      </c>
      <c r="I363" s="1725" t="s">
        <v>1653</v>
      </c>
      <c r="J363" s="1726" t="s">
        <v>262</v>
      </c>
      <c r="K363" s="1726" t="s">
        <v>262</v>
      </c>
      <c r="L363" s="1726">
        <v>0.35199999999999998</v>
      </c>
      <c r="M363" s="1726">
        <v>0.372</v>
      </c>
      <c r="N363" s="1726">
        <v>0.35299999999999998</v>
      </c>
      <c r="O363" s="1726">
        <v>0.36199999999999999</v>
      </c>
      <c r="P363" s="1726" t="s">
        <v>262</v>
      </c>
      <c r="Q363" s="1726">
        <v>2.5495750708215401E-2</v>
      </c>
      <c r="R363" s="1730" t="s">
        <v>262</v>
      </c>
      <c r="S363" s="1730" t="s">
        <v>262</v>
      </c>
    </row>
    <row r="364" spans="1:19" ht="27">
      <c r="A364" s="43"/>
      <c r="B364" s="571" t="str">
        <f>VLOOKUP(LEFT(D364,3),Classification!B$3:C$20,2,0)</f>
        <v>SOCIAL</v>
      </c>
      <c r="C364" s="571" t="str">
        <f>IF(OR(MID(D364,1,3)=Classification!B$3,MID(D364,1,3)=Classification!B$4,MID(D364,1,3)=Classification!B$5,MID(D364,1,3)=Classification!B$6),VLOOKUP(MID(D364,4,4),Classification!E$3:F$73,2,0),VLOOKUP(MID(D364,1,4),Classification!E$3:F$73,2,0))</f>
        <v>Recruitement &amp; talent attraction</v>
      </c>
      <c r="D364" s="1725" t="s">
        <v>233</v>
      </c>
      <c r="E364" s="1725" t="s">
        <v>1651</v>
      </c>
      <c r="F364" s="1725" t="s">
        <v>235</v>
      </c>
      <c r="G364" s="1725" t="s">
        <v>21</v>
      </c>
      <c r="H364" s="1725" t="s">
        <v>1053</v>
      </c>
      <c r="I364" s="1725" t="s">
        <v>1654</v>
      </c>
      <c r="J364" s="1726" t="s">
        <v>262</v>
      </c>
      <c r="K364" s="1726" t="s">
        <v>262</v>
      </c>
      <c r="L364" s="1726">
        <v>2.7E-2</v>
      </c>
      <c r="M364" s="1726">
        <v>3.2000000000000001E-2</v>
      </c>
      <c r="N364" s="1726">
        <v>2.7E-2</v>
      </c>
      <c r="O364" s="1726">
        <v>2.8000000000000001E-2</v>
      </c>
      <c r="P364" s="1726" t="s">
        <v>262</v>
      </c>
      <c r="Q364" s="1726">
        <v>3.7037037037037E-2</v>
      </c>
      <c r="R364" s="1730" t="s">
        <v>262</v>
      </c>
      <c r="S364" s="1730" t="s">
        <v>262</v>
      </c>
    </row>
    <row r="365" spans="1:19" ht="27">
      <c r="A365" s="43"/>
      <c r="B365" s="571" t="str">
        <f>VLOOKUP(LEFT(D365,3),Classification!B$3:C$20,2,0)</f>
        <v>SOCIAL</v>
      </c>
      <c r="C365" s="571" t="str">
        <f>IF(OR(MID(D365,1,3)=Classification!B$3,MID(D365,1,3)=Classification!B$4,MID(D365,1,3)=Classification!B$5,MID(D365,1,3)=Classification!B$6),VLOOKUP(MID(D365,4,4),Classification!E$3:F$73,2,0),VLOOKUP(MID(D365,1,4),Classification!E$3:F$73,2,0))</f>
        <v>Recruitement &amp; talent attraction</v>
      </c>
      <c r="D365" s="1725" t="s">
        <v>240</v>
      </c>
      <c r="E365" s="1725" t="s">
        <v>1655</v>
      </c>
      <c r="F365" s="1725" t="s">
        <v>235</v>
      </c>
      <c r="G365" s="1725" t="s">
        <v>21</v>
      </c>
      <c r="H365" s="1725" t="s">
        <v>197</v>
      </c>
      <c r="I365" s="1725" t="s">
        <v>1656</v>
      </c>
      <c r="J365" s="1726" t="s">
        <v>262</v>
      </c>
      <c r="K365" s="1726" t="s">
        <v>262</v>
      </c>
      <c r="L365" s="1726">
        <v>0.39600000000000002</v>
      </c>
      <c r="M365" s="1726">
        <v>0.40400000000000003</v>
      </c>
      <c r="N365" s="1726">
        <v>0.42699999999999999</v>
      </c>
      <c r="O365" s="1726">
        <v>0.41899999999999998</v>
      </c>
      <c r="P365" s="1726" t="s">
        <v>262</v>
      </c>
      <c r="Q365" s="1726">
        <v>-1.87353629976581E-2</v>
      </c>
      <c r="R365" s="1730" t="s">
        <v>262</v>
      </c>
      <c r="S365" s="1730" t="s">
        <v>262</v>
      </c>
    </row>
    <row r="366" spans="1:19" ht="27">
      <c r="A366" s="43"/>
      <c r="B366" s="571" t="str">
        <f>VLOOKUP(LEFT(D366,3),Classification!B$3:C$20,2,0)</f>
        <v>SOCIAL</v>
      </c>
      <c r="C366" s="571" t="str">
        <f>IF(OR(MID(D366,1,3)=Classification!B$3,MID(D366,1,3)=Classification!B$4,MID(D366,1,3)=Classification!B$5,MID(D366,1,3)=Classification!B$6),VLOOKUP(MID(D366,4,4),Classification!E$3:F$73,2,0),VLOOKUP(MID(D366,1,4),Classification!E$3:F$73,2,0))</f>
        <v>Recruitement &amp; talent attraction</v>
      </c>
      <c r="D366" s="1725" t="s">
        <v>240</v>
      </c>
      <c r="E366" s="1725" t="s">
        <v>1655</v>
      </c>
      <c r="F366" s="1725" t="s">
        <v>235</v>
      </c>
      <c r="G366" s="1725" t="s">
        <v>21</v>
      </c>
      <c r="H366" s="1725" t="s">
        <v>194</v>
      </c>
      <c r="I366" s="1725" t="s">
        <v>1657</v>
      </c>
      <c r="J366" s="1726" t="s">
        <v>262</v>
      </c>
      <c r="K366" s="1726" t="s">
        <v>262</v>
      </c>
      <c r="L366" s="1726">
        <v>0.60399999999999998</v>
      </c>
      <c r="M366" s="1726">
        <v>0.59599999999999997</v>
      </c>
      <c r="N366" s="1726">
        <v>0.57299999999999995</v>
      </c>
      <c r="O366" s="1726">
        <v>0.58099999999999996</v>
      </c>
      <c r="P366" s="1726" t="s">
        <v>262</v>
      </c>
      <c r="Q366" s="1726">
        <v>1.39616055846423E-2</v>
      </c>
      <c r="R366" s="1730" t="s">
        <v>262</v>
      </c>
      <c r="S366" s="1730" t="s">
        <v>262</v>
      </c>
    </row>
    <row r="367" spans="1:19" ht="27">
      <c r="A367" s="43"/>
      <c r="B367" s="571" t="str">
        <f>VLOOKUP(LEFT(D367,3),Classification!B$3:C$20,2,0)</f>
        <v>SOCIAL</v>
      </c>
      <c r="C367" s="571" t="str">
        <f>IF(OR(MID(D367,1,3)=Classification!B$3,MID(D367,1,3)=Classification!B$4,MID(D367,1,3)=Classification!B$5,MID(D367,1,3)=Classification!B$6),VLOOKUP(MID(D367,4,4),Classification!E$3:F$73,2,0),VLOOKUP(MID(D367,1,4),Classification!E$3:F$73,2,0))</f>
        <v>Recruitement &amp; talent attraction</v>
      </c>
      <c r="D367" s="1725" t="s">
        <v>243</v>
      </c>
      <c r="E367" s="1725" t="s">
        <v>1658</v>
      </c>
      <c r="F367" s="1725" t="s">
        <v>235</v>
      </c>
      <c r="G367" s="1725" t="s">
        <v>1006</v>
      </c>
      <c r="H367" s="1725" t="s">
        <v>201</v>
      </c>
      <c r="I367" s="1725" t="s">
        <v>1659</v>
      </c>
      <c r="J367" s="1726" t="s">
        <v>262</v>
      </c>
      <c r="K367" s="1726" t="s">
        <v>262</v>
      </c>
      <c r="L367" s="1726" t="s">
        <v>262</v>
      </c>
      <c r="M367" s="1726">
        <v>0.433</v>
      </c>
      <c r="N367" s="1726">
        <v>0.28799999999999998</v>
      </c>
      <c r="O367" s="1726">
        <v>0.23</v>
      </c>
      <c r="P367" s="1726" t="s">
        <v>262</v>
      </c>
      <c r="Q367" s="1726">
        <v>-0.20138888888888901</v>
      </c>
      <c r="R367" s="1730" t="s">
        <v>262</v>
      </c>
      <c r="S367" s="1730" t="s">
        <v>262</v>
      </c>
    </row>
    <row r="368" spans="1:19" ht="27">
      <c r="A368" s="43"/>
      <c r="B368" s="571" t="str">
        <f>VLOOKUP(LEFT(D368,3),Classification!B$3:C$20,2,0)</f>
        <v>SOCIAL</v>
      </c>
      <c r="C368" s="571" t="str">
        <f>IF(OR(MID(D368,1,3)=Classification!B$3,MID(D368,1,3)=Classification!B$4,MID(D368,1,3)=Classification!B$5,MID(D368,1,3)=Classification!B$6),VLOOKUP(MID(D368,4,4),Classification!E$3:F$73,2,0),VLOOKUP(MID(D368,1,4),Classification!E$3:F$73,2,0))</f>
        <v>Recruitement &amp; talent attraction</v>
      </c>
      <c r="D368" s="1725" t="s">
        <v>243</v>
      </c>
      <c r="E368" s="1725" t="s">
        <v>1658</v>
      </c>
      <c r="F368" s="1725" t="s">
        <v>235</v>
      </c>
      <c r="G368" s="1725" t="s">
        <v>176</v>
      </c>
      <c r="H368" s="1725" t="s">
        <v>201</v>
      </c>
      <c r="I368" s="1725" t="s">
        <v>1660</v>
      </c>
      <c r="J368" s="1726" t="s">
        <v>262</v>
      </c>
      <c r="K368" s="1726" t="s">
        <v>262</v>
      </c>
      <c r="L368" s="1726" t="s">
        <v>262</v>
      </c>
      <c r="M368" s="1726">
        <v>0.48599999999999999</v>
      </c>
      <c r="N368" s="1726">
        <v>0.63200000000000001</v>
      </c>
      <c r="O368" s="1726">
        <v>0.67700000000000005</v>
      </c>
      <c r="P368" s="1726" t="s">
        <v>262</v>
      </c>
      <c r="Q368" s="1726">
        <v>7.1202531645569805E-2</v>
      </c>
      <c r="R368" s="1730" t="s">
        <v>262</v>
      </c>
      <c r="S368" s="1730" t="s">
        <v>262</v>
      </c>
    </row>
    <row r="369" spans="1:19" ht="27">
      <c r="A369" s="43"/>
      <c r="B369" s="571" t="str">
        <f>VLOOKUP(LEFT(D369,3),Classification!B$3:C$20,2,0)</f>
        <v>SOCIAL</v>
      </c>
      <c r="C369" s="571" t="str">
        <f>IF(OR(MID(D369,1,3)=Classification!B$3,MID(D369,1,3)=Classification!B$4,MID(D369,1,3)=Classification!B$5,MID(D369,1,3)=Classification!B$6),VLOOKUP(MID(D369,4,4),Classification!E$3:F$73,2,0),VLOOKUP(MID(D369,1,4),Classification!E$3:F$73,2,0))</f>
        <v>Recruitement &amp; talent attraction</v>
      </c>
      <c r="D369" s="1725" t="s">
        <v>243</v>
      </c>
      <c r="E369" s="1725" t="s">
        <v>1658</v>
      </c>
      <c r="F369" s="1725" t="s">
        <v>235</v>
      </c>
      <c r="G369" s="1725" t="s">
        <v>245</v>
      </c>
      <c r="H369" s="1725" t="s">
        <v>201</v>
      </c>
      <c r="I369" s="1725" t="s">
        <v>1661</v>
      </c>
      <c r="J369" s="1726" t="s">
        <v>262</v>
      </c>
      <c r="K369" s="1726" t="s">
        <v>262</v>
      </c>
      <c r="L369" s="1726" t="s">
        <v>262</v>
      </c>
      <c r="M369" s="1726">
        <v>8.1000000000000003E-2</v>
      </c>
      <c r="N369" s="1726">
        <v>0.08</v>
      </c>
      <c r="O369" s="1726">
        <v>9.2999999999999999E-2</v>
      </c>
      <c r="P369" s="1726" t="s">
        <v>262</v>
      </c>
      <c r="Q369" s="1726">
        <v>0.16250000000000001</v>
      </c>
      <c r="R369" s="1730" t="s">
        <v>262</v>
      </c>
      <c r="S369" s="1730" t="s">
        <v>262</v>
      </c>
    </row>
    <row r="370" spans="1:19" ht="27">
      <c r="A370" s="43"/>
      <c r="B370" s="571" t="str">
        <f>VLOOKUP(LEFT(D370,3),Classification!B$3:C$20,2,0)</f>
        <v>SOCIAL</v>
      </c>
      <c r="C370" s="571" t="str">
        <f>IF(OR(MID(D370,1,3)=Classification!B$3,MID(D370,1,3)=Classification!B$4,MID(D370,1,3)=Classification!B$5,MID(D370,1,3)=Classification!B$6),VLOOKUP(MID(D370,4,4),Classification!E$3:F$73,2,0),VLOOKUP(MID(D370,1,4),Classification!E$3:F$73,2,0))</f>
        <v>Recruitement &amp; talent attraction</v>
      </c>
      <c r="D370" s="1725" t="s">
        <v>248</v>
      </c>
      <c r="E370" s="1725" t="s">
        <v>1662</v>
      </c>
      <c r="F370" s="1725" t="s">
        <v>235</v>
      </c>
      <c r="G370" s="1725" t="s">
        <v>21</v>
      </c>
      <c r="H370" s="1725" t="s">
        <v>247</v>
      </c>
      <c r="I370" s="1725" t="s">
        <v>1663</v>
      </c>
      <c r="J370" s="1726" t="s">
        <v>262</v>
      </c>
      <c r="K370" s="1726" t="s">
        <v>262</v>
      </c>
      <c r="L370" s="1726">
        <v>0.747</v>
      </c>
      <c r="M370" s="1726">
        <v>0.73699999999999999</v>
      </c>
      <c r="N370" s="1726">
        <v>0.71799999999999997</v>
      </c>
      <c r="O370" s="1726">
        <v>0.70899999999999996</v>
      </c>
      <c r="P370" s="1726" t="s">
        <v>262</v>
      </c>
      <c r="Q370" s="1726">
        <v>-1.2534818941504201E-2</v>
      </c>
      <c r="R370" s="1730" t="s">
        <v>262</v>
      </c>
      <c r="S370" s="1730" t="s">
        <v>262</v>
      </c>
    </row>
    <row r="371" spans="1:19" ht="27">
      <c r="A371" s="43"/>
      <c r="B371" s="571" t="str">
        <f>VLOOKUP(LEFT(D371,3),Classification!B$3:C$20,2,0)</f>
        <v>SOCIAL</v>
      </c>
      <c r="C371" s="571" t="str">
        <f>IF(OR(MID(D371,1,3)=Classification!B$3,MID(D371,1,3)=Classification!B$4,MID(D371,1,3)=Classification!B$5,MID(D371,1,3)=Classification!B$6),VLOOKUP(MID(D371,4,4),Classification!E$3:F$73,2,0),VLOOKUP(MID(D371,1,4),Classification!E$3:F$73,2,0))</f>
        <v>Recruitement &amp; talent attraction</v>
      </c>
      <c r="D371" s="1725" t="s">
        <v>248</v>
      </c>
      <c r="E371" s="1725" t="s">
        <v>1662</v>
      </c>
      <c r="F371" s="1725" t="s">
        <v>235</v>
      </c>
      <c r="G371" s="1725" t="s">
        <v>21</v>
      </c>
      <c r="H371" s="1725" t="s">
        <v>249</v>
      </c>
      <c r="I371" s="1725" t="s">
        <v>1664</v>
      </c>
      <c r="J371" s="1726" t="s">
        <v>262</v>
      </c>
      <c r="K371" s="1726" t="s">
        <v>262</v>
      </c>
      <c r="L371" s="1726">
        <v>0.19700000000000001</v>
      </c>
      <c r="M371" s="1726">
        <v>0.20699999999999999</v>
      </c>
      <c r="N371" s="1726">
        <v>0.23200000000000001</v>
      </c>
      <c r="O371" s="1726">
        <v>0.23400000000000001</v>
      </c>
      <c r="P371" s="1726" t="s">
        <v>262</v>
      </c>
      <c r="Q371" s="1726">
        <v>8.6206896551723807E-3</v>
      </c>
      <c r="R371" s="1730" t="s">
        <v>262</v>
      </c>
      <c r="S371" s="1730" t="s">
        <v>262</v>
      </c>
    </row>
    <row r="372" spans="1:19" ht="27">
      <c r="A372" s="43"/>
      <c r="B372" s="571" t="str">
        <f>VLOOKUP(LEFT(D372,3),Classification!B$3:C$20,2,0)</f>
        <v>SOCIAL</v>
      </c>
      <c r="C372" s="571" t="str">
        <f>IF(OR(MID(D372,1,3)=Classification!B$3,MID(D372,1,3)=Classification!B$4,MID(D372,1,3)=Classification!B$5,MID(D372,1,3)=Classification!B$6),VLOOKUP(MID(D372,4,4),Classification!E$3:F$73,2,0),VLOOKUP(MID(D372,1,4),Classification!E$3:F$73,2,0))</f>
        <v>Recruitement &amp; talent attraction</v>
      </c>
      <c r="D372" s="1725" t="s">
        <v>248</v>
      </c>
      <c r="E372" s="1725" t="s">
        <v>1662</v>
      </c>
      <c r="F372" s="1725" t="s">
        <v>235</v>
      </c>
      <c r="G372" s="1725" t="s">
        <v>21</v>
      </c>
      <c r="H372" s="1725" t="s">
        <v>250</v>
      </c>
      <c r="I372" s="1725" t="s">
        <v>1665</v>
      </c>
      <c r="J372" s="1726" t="s">
        <v>262</v>
      </c>
      <c r="K372" s="1726" t="s">
        <v>262</v>
      </c>
      <c r="L372" s="1726">
        <v>5.6000000000000001E-2</v>
      </c>
      <c r="M372" s="1726">
        <v>5.6000000000000001E-2</v>
      </c>
      <c r="N372" s="1726">
        <v>0.05</v>
      </c>
      <c r="O372" s="1726">
        <v>5.8000000000000003E-2</v>
      </c>
      <c r="P372" s="1726" t="s">
        <v>262</v>
      </c>
      <c r="Q372" s="1726">
        <v>0.16</v>
      </c>
      <c r="R372" s="1730" t="s">
        <v>262</v>
      </c>
      <c r="S372" s="1730" t="s">
        <v>262</v>
      </c>
    </row>
    <row r="373" spans="1:19" ht="27">
      <c r="A373" s="43"/>
      <c r="B373" s="571" t="str">
        <f>VLOOKUP(LEFT(D373,3),Classification!B$3:C$20,2,0)</f>
        <v>SOCIAL</v>
      </c>
      <c r="C373" s="571" t="str">
        <f>IF(OR(MID(D373,1,3)=Classification!B$3,MID(D373,1,3)=Classification!B$4,MID(D373,1,3)=Classification!B$5,MID(D373,1,3)=Classification!B$6),VLOOKUP(MID(D373,4,4),Classification!E$3:F$73,2,0),VLOOKUP(MID(D373,1,4),Classification!E$3:F$73,2,0))</f>
        <v>Recruitement &amp; talent attraction</v>
      </c>
      <c r="D373" s="1725" t="s">
        <v>1882</v>
      </c>
      <c r="E373" s="1725" t="s">
        <v>1883</v>
      </c>
      <c r="F373" s="1725" t="s">
        <v>1188</v>
      </c>
      <c r="G373" s="1725" t="s">
        <v>21</v>
      </c>
      <c r="H373" s="1725" t="s">
        <v>201</v>
      </c>
      <c r="I373" s="1725" t="s">
        <v>1884</v>
      </c>
      <c r="J373" s="1725" t="s">
        <v>262</v>
      </c>
      <c r="K373" s="1725" t="s">
        <v>262</v>
      </c>
      <c r="L373" s="1725" t="s">
        <v>262</v>
      </c>
      <c r="M373" s="1725" t="s">
        <v>262</v>
      </c>
      <c r="N373" s="1725" t="s">
        <v>262</v>
      </c>
      <c r="O373" s="1733">
        <v>824.38045397385895</v>
      </c>
      <c r="P373" s="1726" t="s">
        <v>262</v>
      </c>
      <c r="Q373" s="1726" t="s">
        <v>262</v>
      </c>
      <c r="R373" s="1730" t="s">
        <v>262</v>
      </c>
      <c r="S373" s="1730" t="s">
        <v>262</v>
      </c>
    </row>
    <row r="374" spans="1:19" ht="40.5">
      <c r="A374" s="43"/>
      <c r="B374" s="571" t="str">
        <f>VLOOKUP(LEFT(D374,3),Classification!B$3:C$20,2,0)</f>
        <v>SOCIAL</v>
      </c>
      <c r="C374" s="571" t="str">
        <f>IF(OR(MID(D374,1,3)=Classification!B$3,MID(D374,1,3)=Classification!B$4,MID(D374,1,3)=Classification!B$5,MID(D374,1,3)=Classification!B$6),VLOOKUP(MID(D374,4,4),Classification!E$3:F$73,2,0),VLOOKUP(MID(D374,1,4),Classification!E$3:F$73,2,0))</f>
        <v>Skills &amp; career development</v>
      </c>
      <c r="D374" s="1725" t="s">
        <v>1885</v>
      </c>
      <c r="E374" s="1725" t="s">
        <v>1886</v>
      </c>
      <c r="F374" s="1725" t="s">
        <v>1666</v>
      </c>
      <c r="G374" s="1725" t="s">
        <v>21</v>
      </c>
      <c r="H374" s="1725" t="s">
        <v>201</v>
      </c>
      <c r="I374" s="1725" t="s">
        <v>1887</v>
      </c>
      <c r="J374" s="1725" t="s">
        <v>262</v>
      </c>
      <c r="K374" s="1725" t="s">
        <v>262</v>
      </c>
      <c r="L374" s="1725" t="s">
        <v>262</v>
      </c>
      <c r="M374" s="1725">
        <v>22.01</v>
      </c>
      <c r="N374" s="1725">
        <v>27.7</v>
      </c>
      <c r="O374" s="1725">
        <v>34.4</v>
      </c>
      <c r="P374" s="1726" t="s">
        <v>262</v>
      </c>
      <c r="Q374" s="1726">
        <v>0.241877256317689</v>
      </c>
      <c r="R374" s="1730" t="s">
        <v>262</v>
      </c>
      <c r="S374" s="1730" t="s">
        <v>262</v>
      </c>
    </row>
    <row r="375" spans="1:19" ht="40.5">
      <c r="A375" s="43"/>
      <c r="B375" s="571" t="str">
        <f>VLOOKUP(LEFT(D375,3),Classification!B$3:C$20,2,0)</f>
        <v>SOCIAL</v>
      </c>
      <c r="C375" s="571" t="str">
        <f>IF(OR(MID(D375,1,3)=Classification!B$3,MID(D375,1,3)=Classification!B$4,MID(D375,1,3)=Classification!B$5,MID(D375,1,3)=Classification!B$6),VLOOKUP(MID(D375,4,4),Classification!E$3:F$73,2,0),VLOOKUP(MID(D375,1,4),Classification!E$3:F$73,2,0))</f>
        <v>Skills &amp; career development</v>
      </c>
      <c r="D375" s="1725" t="s">
        <v>1885</v>
      </c>
      <c r="E375" s="1725" t="s">
        <v>1886</v>
      </c>
      <c r="F375" s="1725" t="s">
        <v>1666</v>
      </c>
      <c r="G375" s="1725" t="s">
        <v>21</v>
      </c>
      <c r="H375" s="1725" t="s">
        <v>194</v>
      </c>
      <c r="I375" s="1725" t="s">
        <v>1888</v>
      </c>
      <c r="J375" s="1725" t="s">
        <v>262</v>
      </c>
      <c r="K375" s="1725" t="s">
        <v>262</v>
      </c>
      <c r="L375" s="1725" t="s">
        <v>262</v>
      </c>
      <c r="M375" s="1725" t="s">
        <v>262</v>
      </c>
      <c r="N375" s="1725">
        <v>15.2</v>
      </c>
      <c r="O375" s="1725">
        <v>17.600000000000001</v>
      </c>
      <c r="P375" s="1726" t="s">
        <v>262</v>
      </c>
      <c r="Q375" s="1726">
        <v>0.157894736842105</v>
      </c>
      <c r="R375" s="1730" t="s">
        <v>262</v>
      </c>
      <c r="S375" s="1730" t="s">
        <v>262</v>
      </c>
    </row>
    <row r="376" spans="1:19" ht="40.5">
      <c r="A376" s="43"/>
      <c r="B376" s="571" t="str">
        <f>VLOOKUP(LEFT(D376,3),Classification!B$3:C$20,2,0)</f>
        <v>SOCIAL</v>
      </c>
      <c r="C376" s="571" t="str">
        <f>IF(OR(MID(D376,1,3)=Classification!B$3,MID(D376,1,3)=Classification!B$4,MID(D376,1,3)=Classification!B$5,MID(D376,1,3)=Classification!B$6),VLOOKUP(MID(D376,4,4),Classification!E$3:F$73,2,0),VLOOKUP(MID(D376,1,4),Classification!E$3:F$73,2,0))</f>
        <v>Skills &amp; career development</v>
      </c>
      <c r="D376" s="1725" t="s">
        <v>1885</v>
      </c>
      <c r="E376" s="1725" t="s">
        <v>1886</v>
      </c>
      <c r="F376" s="1725" t="s">
        <v>1666</v>
      </c>
      <c r="G376" s="1725" t="s">
        <v>21</v>
      </c>
      <c r="H376" s="1725" t="s">
        <v>197</v>
      </c>
      <c r="I376" s="1725" t="s">
        <v>1889</v>
      </c>
      <c r="J376" s="1725" t="s">
        <v>262</v>
      </c>
      <c r="K376" s="1725" t="s">
        <v>262</v>
      </c>
      <c r="L376" s="1725" t="s">
        <v>262</v>
      </c>
      <c r="M376" s="1725" t="s">
        <v>262</v>
      </c>
      <c r="N376" s="1725">
        <v>12.6</v>
      </c>
      <c r="O376" s="1725">
        <v>16.8</v>
      </c>
      <c r="P376" s="1726" t="s">
        <v>262</v>
      </c>
      <c r="Q376" s="1726">
        <v>0.33333333333333298</v>
      </c>
      <c r="R376" s="1730" t="s">
        <v>262</v>
      </c>
      <c r="S376" s="1730" t="s">
        <v>262</v>
      </c>
    </row>
    <row r="377" spans="1:19" ht="40.5">
      <c r="A377" s="43"/>
      <c r="B377" s="571" t="str">
        <f>VLOOKUP(LEFT(D377,3),Classification!B$3:C$20,2,0)</f>
        <v>SOCIAL</v>
      </c>
      <c r="C377" s="571" t="str">
        <f>IF(OR(MID(D377,1,3)=Classification!B$3,MID(D377,1,3)=Classification!B$4,MID(D377,1,3)=Classification!B$5,MID(D377,1,3)=Classification!B$6),VLOOKUP(MID(D377,4,4),Classification!E$3:F$73,2,0),VLOOKUP(MID(D377,1,4),Classification!E$3:F$73,2,0))</f>
        <v>Skills &amp; career development</v>
      </c>
      <c r="D377" s="1725" t="s">
        <v>1885</v>
      </c>
      <c r="E377" s="1725" t="s">
        <v>1886</v>
      </c>
      <c r="F377" s="1725" t="s">
        <v>1666</v>
      </c>
      <c r="G377" s="1725" t="s">
        <v>1006</v>
      </c>
      <c r="H377" s="1725" t="s">
        <v>201</v>
      </c>
      <c r="I377" s="1725" t="s">
        <v>1890</v>
      </c>
      <c r="J377" s="1725" t="s">
        <v>262</v>
      </c>
      <c r="K377" s="1725" t="s">
        <v>262</v>
      </c>
      <c r="L377" s="1725" t="s">
        <v>262</v>
      </c>
      <c r="M377" s="1725" t="s">
        <v>262</v>
      </c>
      <c r="N377" s="1725">
        <v>5.9</v>
      </c>
      <c r="O377" s="1725">
        <v>7</v>
      </c>
      <c r="P377" s="1726" t="s">
        <v>262</v>
      </c>
      <c r="Q377" s="1726">
        <v>0.186440677966102</v>
      </c>
      <c r="R377" s="1730" t="s">
        <v>262</v>
      </c>
      <c r="S377" s="1730" t="s">
        <v>262</v>
      </c>
    </row>
    <row r="378" spans="1:19" ht="40.5">
      <c r="A378" s="43"/>
      <c r="B378" s="571" t="str">
        <f>VLOOKUP(LEFT(D378,3),Classification!B$3:C$20,2,0)</f>
        <v>SOCIAL</v>
      </c>
      <c r="C378" s="571" t="str">
        <f>IF(OR(MID(D378,1,3)=Classification!B$3,MID(D378,1,3)=Classification!B$4,MID(D378,1,3)=Classification!B$5,MID(D378,1,3)=Classification!B$6),VLOOKUP(MID(D378,4,4),Classification!E$3:F$73,2,0),VLOOKUP(MID(D378,1,4),Classification!E$3:F$73,2,0))</f>
        <v>Skills &amp; career development</v>
      </c>
      <c r="D378" s="1725" t="s">
        <v>1885</v>
      </c>
      <c r="E378" s="1725" t="s">
        <v>1886</v>
      </c>
      <c r="F378" s="1725" t="s">
        <v>1666</v>
      </c>
      <c r="G378" s="1725" t="s">
        <v>1006</v>
      </c>
      <c r="H378" s="1725" t="s">
        <v>194</v>
      </c>
      <c r="I378" s="1725" t="s">
        <v>1891</v>
      </c>
      <c r="J378" s="1725" t="s">
        <v>262</v>
      </c>
      <c r="K378" s="1725" t="s">
        <v>262</v>
      </c>
      <c r="L378" s="1725" t="s">
        <v>262</v>
      </c>
      <c r="M378" s="1725" t="s">
        <v>262</v>
      </c>
      <c r="N378" s="1725">
        <v>3.7</v>
      </c>
      <c r="O378" s="1725">
        <v>4.4000000000000004</v>
      </c>
      <c r="P378" s="1726" t="s">
        <v>262</v>
      </c>
      <c r="Q378" s="1726">
        <v>0.18918918918918901</v>
      </c>
      <c r="R378" s="1730" t="s">
        <v>262</v>
      </c>
      <c r="S378" s="1730" t="s">
        <v>262</v>
      </c>
    </row>
    <row r="379" spans="1:19" ht="40.5">
      <c r="A379" s="43"/>
      <c r="B379" s="571" t="str">
        <f>VLOOKUP(LEFT(D379,3),Classification!B$3:C$20,2,0)</f>
        <v>SOCIAL</v>
      </c>
      <c r="C379" s="571" t="str">
        <f>IF(OR(MID(D379,1,3)=Classification!B$3,MID(D379,1,3)=Classification!B$4,MID(D379,1,3)=Classification!B$5,MID(D379,1,3)=Classification!B$6),VLOOKUP(MID(D379,4,4),Classification!E$3:F$73,2,0),VLOOKUP(MID(D379,1,4),Classification!E$3:F$73,2,0))</f>
        <v>Skills &amp; career development</v>
      </c>
      <c r="D379" s="1725" t="s">
        <v>1885</v>
      </c>
      <c r="E379" s="1725" t="s">
        <v>1886</v>
      </c>
      <c r="F379" s="1725" t="s">
        <v>1666</v>
      </c>
      <c r="G379" s="1725" t="s">
        <v>1006</v>
      </c>
      <c r="H379" s="1725" t="s">
        <v>197</v>
      </c>
      <c r="I379" s="1725" t="s">
        <v>1892</v>
      </c>
      <c r="J379" s="1725" t="s">
        <v>262</v>
      </c>
      <c r="K379" s="1725" t="s">
        <v>262</v>
      </c>
      <c r="L379" s="1725" t="s">
        <v>262</v>
      </c>
      <c r="M379" s="1725" t="s">
        <v>262</v>
      </c>
      <c r="N379" s="1725">
        <v>2.2000000000000002</v>
      </c>
      <c r="O379" s="1725">
        <v>2.7</v>
      </c>
      <c r="P379" s="1726" t="s">
        <v>262</v>
      </c>
      <c r="Q379" s="1726">
        <v>0.22727272727272699</v>
      </c>
      <c r="R379" s="1730" t="s">
        <v>262</v>
      </c>
      <c r="S379" s="1730" t="s">
        <v>262</v>
      </c>
    </row>
    <row r="380" spans="1:19" ht="40.5">
      <c r="A380" s="43"/>
      <c r="B380" s="571" t="str">
        <f>VLOOKUP(LEFT(D380,3),Classification!B$3:C$20,2,0)</f>
        <v>SOCIAL</v>
      </c>
      <c r="C380" s="571" t="str">
        <f>IF(OR(MID(D380,1,3)=Classification!B$3,MID(D380,1,3)=Classification!B$4,MID(D380,1,3)=Classification!B$5,MID(D380,1,3)=Classification!B$6),VLOOKUP(MID(D380,4,4),Classification!E$3:F$73,2,0),VLOOKUP(MID(D380,1,4),Classification!E$3:F$73,2,0))</f>
        <v>Skills &amp; career development</v>
      </c>
      <c r="D380" s="1725" t="s">
        <v>1885</v>
      </c>
      <c r="E380" s="1725" t="s">
        <v>1886</v>
      </c>
      <c r="F380" s="1725" t="s">
        <v>1666</v>
      </c>
      <c r="G380" s="1725" t="s">
        <v>176</v>
      </c>
      <c r="H380" s="1725" t="s">
        <v>201</v>
      </c>
      <c r="I380" s="1725" t="s">
        <v>1893</v>
      </c>
      <c r="J380" s="1725" t="s">
        <v>262</v>
      </c>
      <c r="K380" s="1725" t="s">
        <v>262</v>
      </c>
      <c r="L380" s="1725" t="s">
        <v>262</v>
      </c>
      <c r="M380" s="1725" t="s">
        <v>262</v>
      </c>
      <c r="N380" s="1725">
        <v>19.899999999999999</v>
      </c>
      <c r="O380" s="1725">
        <v>25.1</v>
      </c>
      <c r="P380" s="1726" t="s">
        <v>262</v>
      </c>
      <c r="Q380" s="1726">
        <v>0.26130653266331699</v>
      </c>
      <c r="R380" s="1730" t="s">
        <v>262</v>
      </c>
      <c r="S380" s="1730" t="s">
        <v>262</v>
      </c>
    </row>
    <row r="381" spans="1:19" ht="40.5">
      <c r="A381" s="43"/>
      <c r="B381" s="571" t="str">
        <f>VLOOKUP(LEFT(D381,3),Classification!B$3:C$20,2,0)</f>
        <v>SOCIAL</v>
      </c>
      <c r="C381" s="571" t="str">
        <f>IF(OR(MID(D381,1,3)=Classification!B$3,MID(D381,1,3)=Classification!B$4,MID(D381,1,3)=Classification!B$5,MID(D381,1,3)=Classification!B$6),VLOOKUP(MID(D381,4,4),Classification!E$3:F$73,2,0),VLOOKUP(MID(D381,1,4),Classification!E$3:F$73,2,0))</f>
        <v>Skills &amp; career development</v>
      </c>
      <c r="D381" s="1725" t="s">
        <v>1885</v>
      </c>
      <c r="E381" s="1725" t="s">
        <v>1886</v>
      </c>
      <c r="F381" s="1725" t="s">
        <v>1666</v>
      </c>
      <c r="G381" s="1725" t="s">
        <v>176</v>
      </c>
      <c r="H381" s="1725" t="s">
        <v>194</v>
      </c>
      <c r="I381" s="1725" t="s">
        <v>1894</v>
      </c>
      <c r="J381" s="1725" t="s">
        <v>262</v>
      </c>
      <c r="K381" s="1725" t="s">
        <v>262</v>
      </c>
      <c r="L381" s="1725" t="s">
        <v>262</v>
      </c>
      <c r="M381" s="1725" t="s">
        <v>262</v>
      </c>
      <c r="N381" s="1725">
        <v>10.199999999999999</v>
      </c>
      <c r="O381" s="1725">
        <v>11.8</v>
      </c>
      <c r="P381" s="1726" t="s">
        <v>262</v>
      </c>
      <c r="Q381" s="1726">
        <v>0.15686274509803899</v>
      </c>
      <c r="R381" s="1730" t="s">
        <v>262</v>
      </c>
      <c r="S381" s="1730" t="s">
        <v>262</v>
      </c>
    </row>
    <row r="382" spans="1:19" ht="40.5">
      <c r="A382" s="43"/>
      <c r="B382" s="571" t="str">
        <f>VLOOKUP(LEFT(D382,3),Classification!B$3:C$20,2,0)</f>
        <v>SOCIAL</v>
      </c>
      <c r="C382" s="571" t="str">
        <f>IF(OR(MID(D382,1,3)=Classification!B$3,MID(D382,1,3)=Classification!B$4,MID(D382,1,3)=Classification!B$5,MID(D382,1,3)=Classification!B$6),VLOOKUP(MID(D382,4,4),Classification!E$3:F$73,2,0),VLOOKUP(MID(D382,1,4),Classification!E$3:F$73,2,0))</f>
        <v>Skills &amp; career development</v>
      </c>
      <c r="D382" s="1725" t="s">
        <v>1885</v>
      </c>
      <c r="E382" s="1725" t="s">
        <v>1886</v>
      </c>
      <c r="F382" s="1725" t="s">
        <v>1666</v>
      </c>
      <c r="G382" s="1725" t="s">
        <v>176</v>
      </c>
      <c r="H382" s="1725" t="s">
        <v>197</v>
      </c>
      <c r="I382" s="1725" t="s">
        <v>1895</v>
      </c>
      <c r="J382" s="1725" t="s">
        <v>262</v>
      </c>
      <c r="K382" s="1725" t="s">
        <v>262</v>
      </c>
      <c r="L382" s="1725" t="s">
        <v>262</v>
      </c>
      <c r="M382" s="1725" t="s">
        <v>262</v>
      </c>
      <c r="N382" s="1725">
        <v>9.6999999999999993</v>
      </c>
      <c r="O382" s="1725">
        <v>13.3</v>
      </c>
      <c r="P382" s="1726" t="s">
        <v>262</v>
      </c>
      <c r="Q382" s="1726">
        <v>0.37113402061855699</v>
      </c>
      <c r="R382" s="1730" t="s">
        <v>262</v>
      </c>
      <c r="S382" s="1730" t="s">
        <v>262</v>
      </c>
    </row>
    <row r="383" spans="1:19" ht="40.5">
      <c r="A383" s="43"/>
      <c r="B383" s="571" t="str">
        <f>VLOOKUP(LEFT(D383,3),Classification!B$3:C$20,2,0)</f>
        <v>SOCIAL</v>
      </c>
      <c r="C383" s="571" t="str">
        <f>IF(OR(MID(D383,1,3)=Classification!B$3,MID(D383,1,3)=Classification!B$4,MID(D383,1,3)=Classification!B$5,MID(D383,1,3)=Classification!B$6),VLOOKUP(MID(D383,4,4),Classification!E$3:F$73,2,0),VLOOKUP(MID(D383,1,4),Classification!E$3:F$73,2,0))</f>
        <v>Skills &amp; career development</v>
      </c>
      <c r="D383" s="1725" t="s">
        <v>1885</v>
      </c>
      <c r="E383" s="1725" t="s">
        <v>1886</v>
      </c>
      <c r="F383" s="1725" t="s">
        <v>1666</v>
      </c>
      <c r="G383" s="1725" t="s">
        <v>245</v>
      </c>
      <c r="H383" s="1725" t="s">
        <v>201</v>
      </c>
      <c r="I383" s="1725" t="s">
        <v>1896</v>
      </c>
      <c r="J383" s="1725" t="s">
        <v>262</v>
      </c>
      <c r="K383" s="1725" t="s">
        <v>262</v>
      </c>
      <c r="L383" s="1725" t="s">
        <v>262</v>
      </c>
      <c r="M383" s="1725" t="s">
        <v>262</v>
      </c>
      <c r="N383" s="1725">
        <v>1.9</v>
      </c>
      <c r="O383" s="1725">
        <v>2.2000000000000002</v>
      </c>
      <c r="P383" s="1726" t="s">
        <v>262</v>
      </c>
      <c r="Q383" s="1726">
        <v>0.157894736842105</v>
      </c>
      <c r="R383" s="1730" t="s">
        <v>262</v>
      </c>
      <c r="S383" s="1730" t="s">
        <v>262</v>
      </c>
    </row>
    <row r="384" spans="1:19" ht="40.5">
      <c r="A384" s="43"/>
      <c r="B384" s="571" t="str">
        <f>VLOOKUP(LEFT(D384,3),Classification!B$3:C$20,2,0)</f>
        <v>SOCIAL</v>
      </c>
      <c r="C384" s="571" t="str">
        <f>IF(OR(MID(D384,1,3)=Classification!B$3,MID(D384,1,3)=Classification!B$4,MID(D384,1,3)=Classification!B$5,MID(D384,1,3)=Classification!B$6),VLOOKUP(MID(D384,4,4),Classification!E$3:F$73,2,0),VLOOKUP(MID(D384,1,4),Classification!E$3:F$73,2,0))</f>
        <v>Skills &amp; career development</v>
      </c>
      <c r="D384" s="1725" t="s">
        <v>1885</v>
      </c>
      <c r="E384" s="1725" t="s">
        <v>1886</v>
      </c>
      <c r="F384" s="1725" t="s">
        <v>1666</v>
      </c>
      <c r="G384" s="1725" t="s">
        <v>245</v>
      </c>
      <c r="H384" s="1725" t="s">
        <v>194</v>
      </c>
      <c r="I384" s="1725" t="s">
        <v>1897</v>
      </c>
      <c r="J384" s="1725" t="s">
        <v>262</v>
      </c>
      <c r="K384" s="1725" t="s">
        <v>262</v>
      </c>
      <c r="L384" s="1725" t="s">
        <v>262</v>
      </c>
      <c r="M384" s="1725" t="s">
        <v>262</v>
      </c>
      <c r="N384" s="1725">
        <v>1.2</v>
      </c>
      <c r="O384" s="1725">
        <v>1.4</v>
      </c>
      <c r="P384" s="1726" t="s">
        <v>262</v>
      </c>
      <c r="Q384" s="1726">
        <v>0.16666666666666699</v>
      </c>
      <c r="R384" s="1730" t="s">
        <v>262</v>
      </c>
      <c r="S384" s="1730" t="s">
        <v>262</v>
      </c>
    </row>
    <row r="385" spans="1:19" ht="40.5">
      <c r="A385" s="43"/>
      <c r="B385" s="571" t="str">
        <f>VLOOKUP(LEFT(D385,3),Classification!B$3:C$20,2,0)</f>
        <v>SOCIAL</v>
      </c>
      <c r="C385" s="571" t="str">
        <f>IF(OR(MID(D385,1,3)=Classification!B$3,MID(D385,1,3)=Classification!B$4,MID(D385,1,3)=Classification!B$5,MID(D385,1,3)=Classification!B$6),VLOOKUP(MID(D385,4,4),Classification!E$3:F$73,2,0),VLOOKUP(MID(D385,1,4),Classification!E$3:F$73,2,0))</f>
        <v>Skills &amp; career development</v>
      </c>
      <c r="D385" s="1725" t="s">
        <v>1885</v>
      </c>
      <c r="E385" s="1725" t="s">
        <v>1886</v>
      </c>
      <c r="F385" s="1725" t="s">
        <v>1666</v>
      </c>
      <c r="G385" s="1725" t="s">
        <v>245</v>
      </c>
      <c r="H385" s="1725" t="s">
        <v>197</v>
      </c>
      <c r="I385" s="1725" t="s">
        <v>1898</v>
      </c>
      <c r="J385" s="1725" t="s">
        <v>262</v>
      </c>
      <c r="K385" s="1725" t="s">
        <v>262</v>
      </c>
      <c r="L385" s="1725" t="s">
        <v>262</v>
      </c>
      <c r="M385" s="1725" t="s">
        <v>262</v>
      </c>
      <c r="N385" s="1725">
        <v>0.7</v>
      </c>
      <c r="O385" s="1725">
        <v>0.8</v>
      </c>
      <c r="P385" s="1726" t="s">
        <v>262</v>
      </c>
      <c r="Q385" s="1726">
        <v>0.14285714285714299</v>
      </c>
      <c r="R385" s="1730" t="s">
        <v>262</v>
      </c>
      <c r="S385" s="1730" t="s">
        <v>262</v>
      </c>
    </row>
    <row r="386" spans="1:19" ht="40.5">
      <c r="A386" s="43"/>
      <c r="B386" s="571" t="str">
        <f>VLOOKUP(LEFT(D386,3),Classification!B$3:C$20,2,0)</f>
        <v>SOCIAL</v>
      </c>
      <c r="C386" s="571" t="str">
        <f>IF(OR(MID(D386,1,3)=Classification!B$3,MID(D386,1,3)=Classification!B$4,MID(D386,1,3)=Classification!B$5,MID(D386,1,3)=Classification!B$6),VLOOKUP(MID(D386,4,4),Classification!E$3:F$73,2,0),VLOOKUP(MID(D386,1,4),Classification!E$3:F$73,2,0))</f>
        <v>Skills &amp; career development</v>
      </c>
      <c r="D386" s="1725" t="s">
        <v>1885</v>
      </c>
      <c r="E386" s="1725" t="s">
        <v>1886</v>
      </c>
      <c r="F386" s="1725" t="s">
        <v>1666</v>
      </c>
      <c r="G386" s="1725" t="s">
        <v>21</v>
      </c>
      <c r="H386" s="1725" t="s">
        <v>247</v>
      </c>
      <c r="I386" s="1725" t="s">
        <v>1899</v>
      </c>
      <c r="J386" s="1725" t="s">
        <v>262</v>
      </c>
      <c r="K386" s="1725" t="s">
        <v>262</v>
      </c>
      <c r="L386" s="1725" t="s">
        <v>262</v>
      </c>
      <c r="M386" s="1725" t="s">
        <v>262</v>
      </c>
      <c r="N386" s="1725">
        <v>20.3</v>
      </c>
      <c r="O386" s="1725">
        <v>25.6</v>
      </c>
      <c r="P386" s="1726" t="s">
        <v>262</v>
      </c>
      <c r="Q386" s="1726">
        <v>0.26108374384236499</v>
      </c>
      <c r="R386" s="1730" t="s">
        <v>262</v>
      </c>
      <c r="S386" s="1730" t="s">
        <v>262</v>
      </c>
    </row>
    <row r="387" spans="1:19" ht="40.5">
      <c r="A387" s="43"/>
      <c r="B387" s="571" t="str">
        <f>VLOOKUP(LEFT(D387,3),Classification!B$3:C$20,2,0)</f>
        <v>SOCIAL</v>
      </c>
      <c r="C387" s="571" t="str">
        <f>IF(OR(MID(D387,1,3)=Classification!B$3,MID(D387,1,3)=Classification!B$4,MID(D387,1,3)=Classification!B$5,MID(D387,1,3)=Classification!B$6),VLOOKUP(MID(D387,4,4),Classification!E$3:F$73,2,0),VLOOKUP(MID(D387,1,4),Classification!E$3:F$73,2,0))</f>
        <v>Skills &amp; career development</v>
      </c>
      <c r="D387" s="1725" t="s">
        <v>1885</v>
      </c>
      <c r="E387" s="1725" t="s">
        <v>1886</v>
      </c>
      <c r="F387" s="1725" t="s">
        <v>1666</v>
      </c>
      <c r="G387" s="1725" t="s">
        <v>21</v>
      </c>
      <c r="H387" s="1725" t="s">
        <v>249</v>
      </c>
      <c r="I387" s="1725" t="s">
        <v>1900</v>
      </c>
      <c r="J387" s="1725" t="s">
        <v>262</v>
      </c>
      <c r="K387" s="1725" t="s">
        <v>262</v>
      </c>
      <c r="L387" s="1725" t="s">
        <v>262</v>
      </c>
      <c r="M387" s="1725" t="s">
        <v>262</v>
      </c>
      <c r="N387" s="1725">
        <v>5.5</v>
      </c>
      <c r="O387" s="1725">
        <v>6.6</v>
      </c>
      <c r="P387" s="1726" t="s">
        <v>262</v>
      </c>
      <c r="Q387" s="1726">
        <v>0.2</v>
      </c>
      <c r="R387" s="1730" t="s">
        <v>262</v>
      </c>
      <c r="S387" s="1730" t="s">
        <v>262</v>
      </c>
    </row>
    <row r="388" spans="1:19" ht="40.5">
      <c r="A388" s="43"/>
      <c r="B388" s="571" t="str">
        <f>VLOOKUP(LEFT(D388,3),Classification!B$3:C$20,2,0)</f>
        <v>SOCIAL</v>
      </c>
      <c r="C388" s="571" t="str">
        <f>IF(OR(MID(D388,1,3)=Classification!B$3,MID(D388,1,3)=Classification!B$4,MID(D388,1,3)=Classification!B$5,MID(D388,1,3)=Classification!B$6),VLOOKUP(MID(D388,4,4),Classification!E$3:F$73,2,0),VLOOKUP(MID(D388,1,4),Classification!E$3:F$73,2,0))</f>
        <v>Skills &amp; career development</v>
      </c>
      <c r="D388" s="1725" t="s">
        <v>1885</v>
      </c>
      <c r="E388" s="1725" t="s">
        <v>1886</v>
      </c>
      <c r="F388" s="1725" t="s">
        <v>1666</v>
      </c>
      <c r="G388" s="1725" t="s">
        <v>21</v>
      </c>
      <c r="H388" s="1725" t="s">
        <v>250</v>
      </c>
      <c r="I388" s="1725" t="s">
        <v>1901</v>
      </c>
      <c r="J388" s="1725" t="s">
        <v>262</v>
      </c>
      <c r="K388" s="1725" t="s">
        <v>262</v>
      </c>
      <c r="L388" s="1725" t="s">
        <v>262</v>
      </c>
      <c r="M388" s="1725" t="s">
        <v>262</v>
      </c>
      <c r="N388" s="1725">
        <v>2</v>
      </c>
      <c r="O388" s="1725">
        <v>2.2000000000000002</v>
      </c>
      <c r="P388" s="1726" t="s">
        <v>262</v>
      </c>
      <c r="Q388" s="1726">
        <v>0.1</v>
      </c>
      <c r="R388" s="1730" t="s">
        <v>262</v>
      </c>
      <c r="S388" s="1730" t="s">
        <v>262</v>
      </c>
    </row>
    <row r="389" spans="1:19" ht="40.5">
      <c r="A389" s="43"/>
      <c r="B389" s="571" t="str">
        <f>VLOOKUP(LEFT(D389,3),Classification!B$3:C$20,2,0)</f>
        <v>SOCIAL</v>
      </c>
      <c r="C389" s="571" t="str">
        <f>IF(OR(MID(D389,1,3)=Classification!B$3,MID(D389,1,3)=Classification!B$4,MID(D389,1,3)=Classification!B$5,MID(D389,1,3)=Classification!B$6),VLOOKUP(MID(D389,4,4),Classification!E$3:F$73,2,0),VLOOKUP(MID(D389,1,4),Classification!E$3:F$73,2,0))</f>
        <v>Skills &amp; career development</v>
      </c>
      <c r="D389" s="1725" t="s">
        <v>1885</v>
      </c>
      <c r="E389" s="1725" t="s">
        <v>1886</v>
      </c>
      <c r="F389" s="1725" t="s">
        <v>1666</v>
      </c>
      <c r="G389" s="1725" t="s">
        <v>21</v>
      </c>
      <c r="H389" s="1725" t="s">
        <v>1051</v>
      </c>
      <c r="I389" s="1725" t="s">
        <v>1902</v>
      </c>
      <c r="J389" s="1725" t="s">
        <v>262</v>
      </c>
      <c r="K389" s="1725" t="s">
        <v>262</v>
      </c>
      <c r="L389" s="1725" t="s">
        <v>262</v>
      </c>
      <c r="M389" s="1725" t="s">
        <v>262</v>
      </c>
      <c r="N389" s="1725">
        <v>16.100000000000001</v>
      </c>
      <c r="O389" s="1725">
        <v>20</v>
      </c>
      <c r="P389" s="1726" t="s">
        <v>262</v>
      </c>
      <c r="Q389" s="1726">
        <v>0.24223602484472001</v>
      </c>
      <c r="R389" s="1730" t="s">
        <v>262</v>
      </c>
      <c r="S389" s="1730" t="s">
        <v>262</v>
      </c>
    </row>
    <row r="390" spans="1:19" ht="40.5">
      <c r="A390" s="43"/>
      <c r="B390" s="571" t="str">
        <f>VLOOKUP(LEFT(D390,3),Classification!B$3:C$20,2,0)</f>
        <v>SOCIAL</v>
      </c>
      <c r="C390" s="571" t="str">
        <f>IF(OR(MID(D390,1,3)=Classification!B$3,MID(D390,1,3)=Classification!B$4,MID(D390,1,3)=Classification!B$5,MID(D390,1,3)=Classification!B$6),VLOOKUP(MID(D390,4,4),Classification!E$3:F$73,2,0),VLOOKUP(MID(D390,1,4),Classification!E$3:F$73,2,0))</f>
        <v>Skills &amp; career development</v>
      </c>
      <c r="D390" s="1725" t="s">
        <v>1885</v>
      </c>
      <c r="E390" s="1725" t="s">
        <v>1886</v>
      </c>
      <c r="F390" s="1725" t="s">
        <v>1666</v>
      </c>
      <c r="G390" s="1725" t="s">
        <v>21</v>
      </c>
      <c r="H390" s="1725" t="s">
        <v>1052</v>
      </c>
      <c r="I390" s="1725" t="s">
        <v>1903</v>
      </c>
      <c r="J390" s="1725" t="s">
        <v>262</v>
      </c>
      <c r="K390" s="1725" t="s">
        <v>262</v>
      </c>
      <c r="L390" s="1725" t="s">
        <v>262</v>
      </c>
      <c r="M390" s="1725" t="s">
        <v>262</v>
      </c>
      <c r="N390" s="1725">
        <v>10.3</v>
      </c>
      <c r="O390" s="1725">
        <v>12.8</v>
      </c>
      <c r="P390" s="1726" t="s">
        <v>262</v>
      </c>
      <c r="Q390" s="1726">
        <v>0.242718446601942</v>
      </c>
      <c r="R390" s="1730" t="s">
        <v>262</v>
      </c>
      <c r="S390" s="1730" t="s">
        <v>262</v>
      </c>
    </row>
    <row r="391" spans="1:19" ht="40.5">
      <c r="A391" s="43"/>
      <c r="B391" s="571" t="str">
        <f>VLOOKUP(LEFT(D391,3),Classification!B$3:C$20,2,0)</f>
        <v>SOCIAL</v>
      </c>
      <c r="C391" s="571" t="str">
        <f>IF(OR(MID(D391,1,3)=Classification!B$3,MID(D391,1,3)=Classification!B$4,MID(D391,1,3)=Classification!B$5,MID(D391,1,3)=Classification!B$6),VLOOKUP(MID(D391,4,4),Classification!E$3:F$73,2,0),VLOOKUP(MID(D391,1,4),Classification!E$3:F$73,2,0))</f>
        <v>Skills &amp; career development</v>
      </c>
      <c r="D391" s="1725" t="s">
        <v>1885</v>
      </c>
      <c r="E391" s="1725" t="s">
        <v>1886</v>
      </c>
      <c r="F391" s="1725" t="s">
        <v>1666</v>
      </c>
      <c r="G391" s="1725" t="s">
        <v>21</v>
      </c>
      <c r="H391" s="1725" t="s">
        <v>1053</v>
      </c>
      <c r="I391" s="1725" t="s">
        <v>1904</v>
      </c>
      <c r="J391" s="1725" t="s">
        <v>262</v>
      </c>
      <c r="K391" s="1725" t="s">
        <v>262</v>
      </c>
      <c r="L391" s="1725" t="s">
        <v>262</v>
      </c>
      <c r="M391" s="1725" t="s">
        <v>262</v>
      </c>
      <c r="N391" s="1725">
        <v>1.3</v>
      </c>
      <c r="O391" s="1725">
        <v>1.6</v>
      </c>
      <c r="P391" s="1726" t="s">
        <v>262</v>
      </c>
      <c r="Q391" s="1726">
        <v>0.230769230769231</v>
      </c>
      <c r="R391" s="1730" t="s">
        <v>262</v>
      </c>
      <c r="S391" s="1730" t="s">
        <v>262</v>
      </c>
    </row>
    <row r="392" spans="1:19" ht="40.5">
      <c r="A392" s="43"/>
      <c r="B392" s="571" t="str">
        <f>VLOOKUP(LEFT(D392,3),Classification!B$3:C$20,2,0)</f>
        <v>SOCIAL</v>
      </c>
      <c r="C392" s="571" t="str">
        <f>IF(OR(MID(D392,1,3)=Classification!B$3,MID(D392,1,3)=Classification!B$4,MID(D392,1,3)=Classification!B$5,MID(D392,1,3)=Classification!B$6),VLOOKUP(MID(D392,4,4),Classification!E$3:F$73,2,0),VLOOKUP(MID(D392,1,4),Classification!E$3:F$73,2,0))</f>
        <v>Skills &amp; career development</v>
      </c>
      <c r="D392" s="1725" t="s">
        <v>282</v>
      </c>
      <c r="E392" s="1725" t="s">
        <v>1667</v>
      </c>
      <c r="F392" s="1725" t="s">
        <v>286</v>
      </c>
      <c r="G392" s="1725" t="s">
        <v>21</v>
      </c>
      <c r="H392" s="1725" t="s">
        <v>201</v>
      </c>
      <c r="I392" s="1725" t="s">
        <v>1668</v>
      </c>
      <c r="J392" s="1733" t="s">
        <v>262</v>
      </c>
      <c r="K392" s="1733" t="s">
        <v>262</v>
      </c>
      <c r="L392" s="1733" t="s">
        <v>262</v>
      </c>
      <c r="M392" s="1733">
        <v>66.5</v>
      </c>
      <c r="N392" s="1733">
        <v>81.3</v>
      </c>
      <c r="O392" s="1733">
        <v>97.2</v>
      </c>
      <c r="P392" s="1726" t="s">
        <v>262</v>
      </c>
      <c r="Q392" s="1726">
        <v>0.19557195571955699</v>
      </c>
      <c r="R392" s="1730" t="s">
        <v>1905</v>
      </c>
      <c r="S392" s="1730" t="s">
        <v>262</v>
      </c>
    </row>
    <row r="393" spans="1:19" ht="40.5">
      <c r="A393" s="43"/>
      <c r="B393" s="571" t="str">
        <f>VLOOKUP(LEFT(D393,3),Classification!B$3:C$20,2,0)</f>
        <v>SOCIAL</v>
      </c>
      <c r="C393" s="571" t="str">
        <f>IF(OR(MID(D393,1,3)=Classification!B$3,MID(D393,1,3)=Classification!B$4,MID(D393,1,3)=Classification!B$5,MID(D393,1,3)=Classification!B$6),VLOOKUP(MID(D393,4,4),Classification!E$3:F$73,2,0),VLOOKUP(MID(D393,1,4),Classification!E$3:F$73,2,0))</f>
        <v>Skills &amp; career development</v>
      </c>
      <c r="D393" s="1725" t="s">
        <v>282</v>
      </c>
      <c r="E393" s="1725" t="s">
        <v>1667</v>
      </c>
      <c r="F393" s="1725" t="s">
        <v>286</v>
      </c>
      <c r="G393" s="1725" t="s">
        <v>21</v>
      </c>
      <c r="H393" s="1725" t="s">
        <v>194</v>
      </c>
      <c r="I393" s="1725" t="s">
        <v>1669</v>
      </c>
      <c r="J393" s="1733" t="s">
        <v>262</v>
      </c>
      <c r="K393" s="1733" t="s">
        <v>262</v>
      </c>
      <c r="L393" s="1733" t="s">
        <v>262</v>
      </c>
      <c r="M393" s="1733" t="s">
        <v>262</v>
      </c>
      <c r="N393" s="1733">
        <v>74.2</v>
      </c>
      <c r="O393" s="1733">
        <v>83.7</v>
      </c>
      <c r="P393" s="1726" t="s">
        <v>262</v>
      </c>
      <c r="Q393" s="1726">
        <v>0.12803234501347699</v>
      </c>
      <c r="R393" s="1730" t="s">
        <v>262</v>
      </c>
      <c r="S393" s="1730" t="s">
        <v>262</v>
      </c>
    </row>
    <row r="394" spans="1:19" ht="40.5">
      <c r="A394" s="43"/>
      <c r="B394" s="571" t="str">
        <f>VLOOKUP(LEFT(D394,3),Classification!B$3:C$20,2,0)</f>
        <v>SOCIAL</v>
      </c>
      <c r="C394" s="571" t="str">
        <f>IF(OR(MID(D394,1,3)=Classification!B$3,MID(D394,1,3)=Classification!B$4,MID(D394,1,3)=Classification!B$5,MID(D394,1,3)=Classification!B$6),VLOOKUP(MID(D394,4,4),Classification!E$3:F$73,2,0),VLOOKUP(MID(D394,1,4),Classification!E$3:F$73,2,0))</f>
        <v>Skills &amp; career development</v>
      </c>
      <c r="D394" s="1725" t="s">
        <v>282</v>
      </c>
      <c r="E394" s="1725" t="s">
        <v>1667</v>
      </c>
      <c r="F394" s="1725" t="s">
        <v>286</v>
      </c>
      <c r="G394" s="1725" t="s">
        <v>21</v>
      </c>
      <c r="H394" s="1725" t="s">
        <v>197</v>
      </c>
      <c r="I394" s="1725" t="s">
        <v>1670</v>
      </c>
      <c r="J394" s="1733" t="s">
        <v>262</v>
      </c>
      <c r="K394" s="1733" t="s">
        <v>262</v>
      </c>
      <c r="L394" s="1733" t="s">
        <v>262</v>
      </c>
      <c r="M394" s="1733" t="s">
        <v>262</v>
      </c>
      <c r="N394" s="1733">
        <v>93</v>
      </c>
      <c r="O394" s="1733">
        <v>117.3</v>
      </c>
      <c r="P394" s="1726" t="s">
        <v>262</v>
      </c>
      <c r="Q394" s="1726">
        <v>0.261290322580645</v>
      </c>
      <c r="R394" s="1730" t="s">
        <v>262</v>
      </c>
      <c r="S394" s="1730" t="s">
        <v>262</v>
      </c>
    </row>
    <row r="395" spans="1:19" ht="40.5">
      <c r="A395" s="43"/>
      <c r="B395" s="571" t="str">
        <f>VLOOKUP(LEFT(D395,3),Classification!B$3:C$20,2,0)</f>
        <v>SOCIAL</v>
      </c>
      <c r="C395" s="571" t="str">
        <f>IF(OR(MID(D395,1,3)=Classification!B$3,MID(D395,1,3)=Classification!B$4,MID(D395,1,3)=Classification!B$5,MID(D395,1,3)=Classification!B$6),VLOOKUP(MID(D395,4,4),Classification!E$3:F$73,2,0),VLOOKUP(MID(D395,1,4),Classification!E$3:F$73,2,0))</f>
        <v>Skills &amp; career development</v>
      </c>
      <c r="D395" s="1725" t="s">
        <v>282</v>
      </c>
      <c r="E395" s="1725" t="s">
        <v>1667</v>
      </c>
      <c r="F395" s="1725" t="s">
        <v>286</v>
      </c>
      <c r="G395" s="1725" t="s">
        <v>1006</v>
      </c>
      <c r="H395" s="1725" t="s">
        <v>201</v>
      </c>
      <c r="I395" s="1725" t="s">
        <v>1671</v>
      </c>
      <c r="J395" s="1733" t="s">
        <v>262</v>
      </c>
      <c r="K395" s="1733" t="s">
        <v>262</v>
      </c>
      <c r="L395" s="1733" t="s">
        <v>262</v>
      </c>
      <c r="M395" s="1733" t="s">
        <v>262</v>
      </c>
      <c r="N395" s="1733">
        <v>46.5</v>
      </c>
      <c r="O395" s="1733">
        <v>56.6</v>
      </c>
      <c r="P395" s="1726" t="s">
        <v>262</v>
      </c>
      <c r="Q395" s="1726">
        <v>0.217204301075269</v>
      </c>
      <c r="R395" s="1730" t="s">
        <v>262</v>
      </c>
      <c r="S395" s="1730" t="s">
        <v>262</v>
      </c>
    </row>
    <row r="396" spans="1:19" ht="40.5">
      <c r="A396" s="43"/>
      <c r="B396" s="571" t="str">
        <f>VLOOKUP(LEFT(D396,3),Classification!B$3:C$20,2,0)</f>
        <v>SOCIAL</v>
      </c>
      <c r="C396" s="571" t="str">
        <f>IF(OR(MID(D396,1,3)=Classification!B$3,MID(D396,1,3)=Classification!B$4,MID(D396,1,3)=Classification!B$5,MID(D396,1,3)=Classification!B$6),VLOOKUP(MID(D396,4,4),Classification!E$3:F$73,2,0),VLOOKUP(MID(D396,1,4),Classification!E$3:F$73,2,0))</f>
        <v>Skills &amp; career development</v>
      </c>
      <c r="D396" s="1725" t="s">
        <v>282</v>
      </c>
      <c r="E396" s="1725" t="s">
        <v>1667</v>
      </c>
      <c r="F396" s="1725" t="s">
        <v>286</v>
      </c>
      <c r="G396" s="1725" t="s">
        <v>1006</v>
      </c>
      <c r="H396" s="1725" t="s">
        <v>194</v>
      </c>
      <c r="I396" s="1725" t="s">
        <v>1672</v>
      </c>
      <c r="J396" s="1733" t="s">
        <v>262</v>
      </c>
      <c r="K396" s="1733" t="s">
        <v>262</v>
      </c>
      <c r="L396" s="1733" t="s">
        <v>262</v>
      </c>
      <c r="M396" s="1733" t="s">
        <v>262</v>
      </c>
      <c r="N396" s="1733">
        <v>45.3</v>
      </c>
      <c r="O396" s="1733">
        <v>54.3</v>
      </c>
      <c r="P396" s="1726" t="s">
        <v>262</v>
      </c>
      <c r="Q396" s="1726">
        <v>0.19867549668874199</v>
      </c>
      <c r="R396" s="1730" t="s">
        <v>262</v>
      </c>
      <c r="S396" s="1730" t="s">
        <v>262</v>
      </c>
    </row>
    <row r="397" spans="1:19" ht="40.5">
      <c r="A397" s="43"/>
      <c r="B397" s="571" t="str">
        <f>VLOOKUP(LEFT(D397,3),Classification!B$3:C$20,2,0)</f>
        <v>SOCIAL</v>
      </c>
      <c r="C397" s="571" t="str">
        <f>IF(OR(MID(D397,1,3)=Classification!B$3,MID(D397,1,3)=Classification!B$4,MID(D397,1,3)=Classification!B$5,MID(D397,1,3)=Classification!B$6),VLOOKUP(MID(D397,4,4),Classification!E$3:F$73,2,0),VLOOKUP(MID(D397,1,4),Classification!E$3:F$73,2,0))</f>
        <v>Skills &amp; career development</v>
      </c>
      <c r="D397" s="1725" t="s">
        <v>282</v>
      </c>
      <c r="E397" s="1725" t="s">
        <v>1667</v>
      </c>
      <c r="F397" s="1725" t="s">
        <v>286</v>
      </c>
      <c r="G397" s="1725" t="s">
        <v>1006</v>
      </c>
      <c r="H397" s="1725" t="s">
        <v>197</v>
      </c>
      <c r="I397" s="1725" t="s">
        <v>1673</v>
      </c>
      <c r="J397" s="1733" t="s">
        <v>262</v>
      </c>
      <c r="K397" s="1733" t="s">
        <v>262</v>
      </c>
      <c r="L397" s="1733" t="s">
        <v>262</v>
      </c>
      <c r="M397" s="1733" t="s">
        <v>262</v>
      </c>
      <c r="N397" s="1733">
        <v>49.7</v>
      </c>
      <c r="O397" s="1733">
        <v>61.3</v>
      </c>
      <c r="P397" s="1726" t="s">
        <v>262</v>
      </c>
      <c r="Q397" s="1726">
        <v>0.23340040241448701</v>
      </c>
      <c r="R397" s="1730" t="s">
        <v>262</v>
      </c>
      <c r="S397" s="1730" t="s">
        <v>262</v>
      </c>
    </row>
    <row r="398" spans="1:19" ht="40.5">
      <c r="A398" s="43"/>
      <c r="B398" s="571" t="str">
        <f>VLOOKUP(LEFT(D398,3),Classification!B$3:C$20,2,0)</f>
        <v>SOCIAL</v>
      </c>
      <c r="C398" s="571" t="str">
        <f>IF(OR(MID(D398,1,3)=Classification!B$3,MID(D398,1,3)=Classification!B$4,MID(D398,1,3)=Classification!B$5,MID(D398,1,3)=Classification!B$6),VLOOKUP(MID(D398,4,4),Classification!E$3:F$73,2,0),VLOOKUP(MID(D398,1,4),Classification!E$3:F$73,2,0))</f>
        <v>Skills &amp; career development</v>
      </c>
      <c r="D398" s="1725" t="s">
        <v>282</v>
      </c>
      <c r="E398" s="1725" t="s">
        <v>1667</v>
      </c>
      <c r="F398" s="1725" t="s">
        <v>286</v>
      </c>
      <c r="G398" s="1725" t="s">
        <v>176</v>
      </c>
      <c r="H398" s="1725" t="s">
        <v>201</v>
      </c>
      <c r="I398" s="1725" t="s">
        <v>1674</v>
      </c>
      <c r="J398" s="1733" t="s">
        <v>262</v>
      </c>
      <c r="K398" s="1733" t="s">
        <v>262</v>
      </c>
      <c r="L398" s="1733" t="s">
        <v>262</v>
      </c>
      <c r="M398" s="1733" t="s">
        <v>262</v>
      </c>
      <c r="N398" s="1733">
        <v>106.9</v>
      </c>
      <c r="O398" s="1733">
        <v>126.7</v>
      </c>
      <c r="P398" s="1726" t="s">
        <v>262</v>
      </c>
      <c r="Q398" s="1726">
        <v>0.185219831618335</v>
      </c>
      <c r="R398" s="1730" t="s">
        <v>262</v>
      </c>
      <c r="S398" s="1730" t="s">
        <v>262</v>
      </c>
    </row>
    <row r="399" spans="1:19" ht="40.5">
      <c r="A399" s="43"/>
      <c r="B399" s="571" t="str">
        <f>VLOOKUP(LEFT(D399,3),Classification!B$3:C$20,2,0)</f>
        <v>SOCIAL</v>
      </c>
      <c r="C399" s="571" t="str">
        <f>IF(OR(MID(D399,1,3)=Classification!B$3,MID(D399,1,3)=Classification!B$4,MID(D399,1,3)=Classification!B$5,MID(D399,1,3)=Classification!B$6),VLOOKUP(MID(D399,4,4),Classification!E$3:F$73,2,0),VLOOKUP(MID(D399,1,4),Classification!E$3:F$73,2,0))</f>
        <v>Skills &amp; career development</v>
      </c>
      <c r="D399" s="1725" t="s">
        <v>282</v>
      </c>
      <c r="E399" s="1725" t="s">
        <v>1667</v>
      </c>
      <c r="F399" s="1725" t="s">
        <v>286</v>
      </c>
      <c r="G399" s="1725" t="s">
        <v>176</v>
      </c>
      <c r="H399" s="1725" t="s">
        <v>194</v>
      </c>
      <c r="I399" s="1725" t="s">
        <v>1675</v>
      </c>
      <c r="J399" s="1733" t="s">
        <v>262</v>
      </c>
      <c r="K399" s="1733" t="s">
        <v>262</v>
      </c>
      <c r="L399" s="1733" t="s">
        <v>262</v>
      </c>
      <c r="M399" s="1733" t="s">
        <v>262</v>
      </c>
      <c r="N399" s="1733">
        <v>99.1</v>
      </c>
      <c r="O399" s="1733">
        <v>108.5</v>
      </c>
      <c r="P399" s="1726" t="s">
        <v>262</v>
      </c>
      <c r="Q399" s="1726">
        <v>9.4853683148335102E-2</v>
      </c>
      <c r="R399" s="1730" t="s">
        <v>262</v>
      </c>
      <c r="S399" s="1730" t="s">
        <v>262</v>
      </c>
    </row>
    <row r="400" spans="1:19" ht="40.5">
      <c r="A400" s="43"/>
      <c r="B400" s="571" t="str">
        <f>VLOOKUP(LEFT(D400,3),Classification!B$3:C$20,2,0)</f>
        <v>SOCIAL</v>
      </c>
      <c r="C400" s="571" t="str">
        <f>IF(OR(MID(D400,1,3)=Classification!B$3,MID(D400,1,3)=Classification!B$4,MID(D400,1,3)=Classification!B$5,MID(D400,1,3)=Classification!B$6),VLOOKUP(MID(D400,4,4),Classification!E$3:F$73,2,0),VLOOKUP(MID(D400,1,4),Classification!E$3:F$73,2,0))</f>
        <v>Skills &amp; career development</v>
      </c>
      <c r="D400" s="1725" t="s">
        <v>282</v>
      </c>
      <c r="E400" s="1725" t="s">
        <v>1667</v>
      </c>
      <c r="F400" s="1725" t="s">
        <v>286</v>
      </c>
      <c r="G400" s="1725" t="s">
        <v>176</v>
      </c>
      <c r="H400" s="1725" t="s">
        <v>197</v>
      </c>
      <c r="I400" s="1725" t="s">
        <v>1676</v>
      </c>
      <c r="J400" s="1733" t="s">
        <v>262</v>
      </c>
      <c r="K400" s="1733" t="s">
        <v>262</v>
      </c>
      <c r="L400" s="1733" t="s">
        <v>262</v>
      </c>
      <c r="M400" s="1733" t="s">
        <v>262</v>
      </c>
      <c r="N400" s="1733">
        <v>117.7</v>
      </c>
      <c r="O400" s="1733">
        <v>148.80000000000001</v>
      </c>
      <c r="P400" s="1726" t="s">
        <v>262</v>
      </c>
      <c r="Q400" s="1726">
        <v>0.26423109600679701</v>
      </c>
      <c r="R400" s="1730" t="s">
        <v>262</v>
      </c>
      <c r="S400" s="1730" t="s">
        <v>262</v>
      </c>
    </row>
    <row r="401" spans="1:19" ht="40.5">
      <c r="A401" s="43"/>
      <c r="B401" s="571" t="str">
        <f>VLOOKUP(LEFT(D401,3),Classification!B$3:C$20,2,0)</f>
        <v>SOCIAL</v>
      </c>
      <c r="C401" s="571" t="str">
        <f>IF(OR(MID(D401,1,3)=Classification!B$3,MID(D401,1,3)=Classification!B$4,MID(D401,1,3)=Classification!B$5,MID(D401,1,3)=Classification!B$6),VLOOKUP(MID(D401,4,4),Classification!E$3:F$73,2,0),VLOOKUP(MID(D401,1,4),Classification!E$3:F$73,2,0))</f>
        <v>Skills &amp; career development</v>
      </c>
      <c r="D401" s="1725" t="s">
        <v>282</v>
      </c>
      <c r="E401" s="1725" t="s">
        <v>1667</v>
      </c>
      <c r="F401" s="1725" t="s">
        <v>286</v>
      </c>
      <c r="G401" s="1725" t="s">
        <v>245</v>
      </c>
      <c r="H401" s="1725" t="s">
        <v>201</v>
      </c>
      <c r="I401" s="1725" t="s">
        <v>1677</v>
      </c>
      <c r="J401" s="1733" t="s">
        <v>262</v>
      </c>
      <c r="K401" s="1733" t="s">
        <v>262</v>
      </c>
      <c r="L401" s="1733" t="s">
        <v>262</v>
      </c>
      <c r="M401" s="1733" t="s">
        <v>262</v>
      </c>
      <c r="N401" s="1733">
        <v>62.4</v>
      </c>
      <c r="O401" s="1733">
        <v>71.400000000000006</v>
      </c>
      <c r="P401" s="1726" t="s">
        <v>262</v>
      </c>
      <c r="Q401" s="1726">
        <v>0.144230769230769</v>
      </c>
      <c r="R401" s="1730" t="s">
        <v>262</v>
      </c>
      <c r="S401" s="1730" t="s">
        <v>262</v>
      </c>
    </row>
    <row r="402" spans="1:19" ht="40.5">
      <c r="A402" s="43"/>
      <c r="B402" s="571" t="str">
        <f>VLOOKUP(LEFT(D402,3),Classification!B$3:C$20,2,0)</f>
        <v>SOCIAL</v>
      </c>
      <c r="C402" s="571" t="str">
        <f>IF(OR(MID(D402,1,3)=Classification!B$3,MID(D402,1,3)=Classification!B$4,MID(D402,1,3)=Classification!B$5,MID(D402,1,3)=Classification!B$6),VLOOKUP(MID(D402,4,4),Classification!E$3:F$73,2,0),VLOOKUP(MID(D402,1,4),Classification!E$3:F$73,2,0))</f>
        <v>Skills &amp; career development</v>
      </c>
      <c r="D402" s="1725" t="s">
        <v>282</v>
      </c>
      <c r="E402" s="1725" t="s">
        <v>1667</v>
      </c>
      <c r="F402" s="1725" t="s">
        <v>286</v>
      </c>
      <c r="G402" s="1725" t="s">
        <v>245</v>
      </c>
      <c r="H402" s="1725" t="s">
        <v>194</v>
      </c>
      <c r="I402" s="1725" t="s">
        <v>1678</v>
      </c>
      <c r="J402" s="1733" t="s">
        <v>262</v>
      </c>
      <c r="K402" s="1733" t="s">
        <v>262</v>
      </c>
      <c r="L402" s="1733" t="s">
        <v>262</v>
      </c>
      <c r="M402" s="1733" t="s">
        <v>262</v>
      </c>
      <c r="N402" s="1733">
        <v>60.2</v>
      </c>
      <c r="O402" s="1733">
        <v>67.8</v>
      </c>
      <c r="P402" s="1726" t="s">
        <v>262</v>
      </c>
      <c r="Q402" s="1726">
        <v>0.12624584717608001</v>
      </c>
      <c r="R402" s="1730" t="s">
        <v>262</v>
      </c>
      <c r="S402" s="1730" t="s">
        <v>262</v>
      </c>
    </row>
    <row r="403" spans="1:19" ht="40.5">
      <c r="A403" s="43"/>
      <c r="B403" s="571" t="str">
        <f>VLOOKUP(LEFT(D403,3),Classification!B$3:C$20,2,0)</f>
        <v>SOCIAL</v>
      </c>
      <c r="C403" s="571" t="str">
        <f>IF(OR(MID(D403,1,3)=Classification!B$3,MID(D403,1,3)=Classification!B$4,MID(D403,1,3)=Classification!B$5,MID(D403,1,3)=Classification!B$6),VLOOKUP(MID(D403,4,4),Classification!E$3:F$73,2,0),VLOOKUP(MID(D403,1,4),Classification!E$3:F$73,2,0))</f>
        <v>Skills &amp; career development</v>
      </c>
      <c r="D403" s="1725" t="s">
        <v>282</v>
      </c>
      <c r="E403" s="1725" t="s">
        <v>1667</v>
      </c>
      <c r="F403" s="1725" t="s">
        <v>286</v>
      </c>
      <c r="G403" s="1725" t="s">
        <v>245</v>
      </c>
      <c r="H403" s="1725" t="s">
        <v>197</v>
      </c>
      <c r="I403" s="1725" t="s">
        <v>1679</v>
      </c>
      <c r="J403" s="1733" t="s">
        <v>262</v>
      </c>
      <c r="K403" s="1733" t="s">
        <v>262</v>
      </c>
      <c r="L403" s="1733" t="s">
        <v>262</v>
      </c>
      <c r="M403" s="1733" t="s">
        <v>262</v>
      </c>
      <c r="N403" s="1733">
        <v>69</v>
      </c>
      <c r="O403" s="1733">
        <v>78.7</v>
      </c>
      <c r="P403" s="1726" t="s">
        <v>262</v>
      </c>
      <c r="Q403" s="1726">
        <v>0.14057971014492801</v>
      </c>
      <c r="R403" s="1730" t="s">
        <v>262</v>
      </c>
      <c r="S403" s="1730" t="s">
        <v>262</v>
      </c>
    </row>
    <row r="404" spans="1:19" ht="40.5">
      <c r="A404" s="43"/>
      <c r="B404" s="571" t="str">
        <f>VLOOKUP(LEFT(D404,3),Classification!B$3:C$20,2,0)</f>
        <v>SOCIAL</v>
      </c>
      <c r="C404" s="571" t="str">
        <f>IF(OR(MID(D404,1,3)=Classification!B$3,MID(D404,1,3)=Classification!B$4,MID(D404,1,3)=Classification!B$5,MID(D404,1,3)=Classification!B$6),VLOOKUP(MID(D404,4,4),Classification!E$3:F$73,2,0),VLOOKUP(MID(D404,1,4),Classification!E$3:F$73,2,0))</f>
        <v>Skills &amp; career development</v>
      </c>
      <c r="D404" s="1725" t="s">
        <v>282</v>
      </c>
      <c r="E404" s="1725" t="s">
        <v>1667</v>
      </c>
      <c r="F404" s="1725" t="s">
        <v>286</v>
      </c>
      <c r="G404" s="1725" t="s">
        <v>21</v>
      </c>
      <c r="H404" s="1725" t="s">
        <v>247</v>
      </c>
      <c r="I404" s="1725" t="s">
        <v>1906</v>
      </c>
      <c r="J404" s="1733" t="s">
        <v>262</v>
      </c>
      <c r="K404" s="1733" t="s">
        <v>262</v>
      </c>
      <c r="L404" s="1733" t="s">
        <v>262</v>
      </c>
      <c r="M404" s="1733" t="s">
        <v>262</v>
      </c>
      <c r="N404" s="1733">
        <v>101.5</v>
      </c>
      <c r="O404" s="1733">
        <v>124.9</v>
      </c>
      <c r="P404" s="1726" t="s">
        <v>262</v>
      </c>
      <c r="Q404" s="1726">
        <v>0.230541871921182</v>
      </c>
      <c r="R404" s="1730" t="s">
        <v>262</v>
      </c>
      <c r="S404" s="1730" t="s">
        <v>262</v>
      </c>
    </row>
    <row r="405" spans="1:19" ht="40.5">
      <c r="A405" s="43"/>
      <c r="B405" s="571" t="str">
        <f>VLOOKUP(LEFT(D405,3),Classification!B$3:C$20,2,0)</f>
        <v>SOCIAL</v>
      </c>
      <c r="C405" s="571" t="str">
        <f>IF(OR(MID(D405,1,3)=Classification!B$3,MID(D405,1,3)=Classification!B$4,MID(D405,1,3)=Classification!B$5,MID(D405,1,3)=Classification!B$6),VLOOKUP(MID(D405,4,4),Classification!E$3:F$73,2,0),VLOOKUP(MID(D405,1,4),Classification!E$3:F$73,2,0))</f>
        <v>Skills &amp; career development</v>
      </c>
      <c r="D405" s="1725" t="s">
        <v>282</v>
      </c>
      <c r="E405" s="1725" t="s">
        <v>1667</v>
      </c>
      <c r="F405" s="1725" t="s">
        <v>286</v>
      </c>
      <c r="G405" s="1725" t="s">
        <v>21</v>
      </c>
      <c r="H405" s="1725" t="s">
        <v>249</v>
      </c>
      <c r="I405" s="1725" t="s">
        <v>1907</v>
      </c>
      <c r="J405" s="1733" t="s">
        <v>262</v>
      </c>
      <c r="K405" s="1733" t="s">
        <v>262</v>
      </c>
      <c r="L405" s="1733" t="s">
        <v>262</v>
      </c>
      <c r="M405" s="1733" t="s">
        <v>262</v>
      </c>
      <c r="N405" s="1733">
        <v>56</v>
      </c>
      <c r="O405" s="1733">
        <v>63.4</v>
      </c>
      <c r="P405" s="1726" t="s">
        <v>262</v>
      </c>
      <c r="Q405" s="1726">
        <v>0.13214285714285701</v>
      </c>
      <c r="R405" s="1730" t="s">
        <v>262</v>
      </c>
      <c r="S405" s="1730" t="s">
        <v>262</v>
      </c>
    </row>
    <row r="406" spans="1:19" ht="40.5">
      <c r="A406" s="43"/>
      <c r="B406" s="571" t="str">
        <f>VLOOKUP(LEFT(D406,3),Classification!B$3:C$20,2,0)</f>
        <v>SOCIAL</v>
      </c>
      <c r="C406" s="571" t="str">
        <f>IF(OR(MID(D406,1,3)=Classification!B$3,MID(D406,1,3)=Classification!B$4,MID(D406,1,3)=Classification!B$5,MID(D406,1,3)=Classification!B$6),VLOOKUP(MID(D406,4,4),Classification!E$3:F$73,2,0),VLOOKUP(MID(D406,1,4),Classification!E$3:F$73,2,0))</f>
        <v>Skills &amp; career development</v>
      </c>
      <c r="D406" s="1725" t="s">
        <v>282</v>
      </c>
      <c r="E406" s="1725" t="s">
        <v>1667</v>
      </c>
      <c r="F406" s="1725" t="s">
        <v>286</v>
      </c>
      <c r="G406" s="1725" t="s">
        <v>21</v>
      </c>
      <c r="H406" s="1725" t="s">
        <v>250</v>
      </c>
      <c r="I406" s="1725" t="s">
        <v>1908</v>
      </c>
      <c r="J406" s="1733" t="s">
        <v>262</v>
      </c>
      <c r="K406" s="1733" t="s">
        <v>262</v>
      </c>
      <c r="L406" s="1733" t="s">
        <v>262</v>
      </c>
      <c r="M406" s="1733" t="s">
        <v>262</v>
      </c>
      <c r="N406" s="1733">
        <v>48.1</v>
      </c>
      <c r="O406" s="1733">
        <v>49.9</v>
      </c>
      <c r="P406" s="1726" t="s">
        <v>262</v>
      </c>
      <c r="Q406" s="1726">
        <v>3.7422037422037299E-2</v>
      </c>
      <c r="R406" s="1730" t="s">
        <v>262</v>
      </c>
      <c r="S406" s="1730" t="s">
        <v>262</v>
      </c>
    </row>
    <row r="407" spans="1:19" ht="40.5">
      <c r="A407" s="43"/>
      <c r="B407" s="571" t="str">
        <f>VLOOKUP(LEFT(D407,3),Classification!B$3:C$20,2,0)</f>
        <v>SOCIAL</v>
      </c>
      <c r="C407" s="571" t="str">
        <f>IF(OR(MID(D407,1,3)=Classification!B$3,MID(D407,1,3)=Classification!B$4,MID(D407,1,3)=Classification!B$5,MID(D407,1,3)=Classification!B$6),VLOOKUP(MID(D407,4,4),Classification!E$3:F$73,2,0),VLOOKUP(MID(D407,1,4),Classification!E$3:F$73,2,0))</f>
        <v>Skills &amp; career development</v>
      </c>
      <c r="D407" s="1725" t="s">
        <v>282</v>
      </c>
      <c r="E407" s="1725" t="s">
        <v>1667</v>
      </c>
      <c r="F407" s="1725" t="s">
        <v>286</v>
      </c>
      <c r="G407" s="1725" t="s">
        <v>21</v>
      </c>
      <c r="H407" s="1725" t="s">
        <v>1051</v>
      </c>
      <c r="I407" s="1725" t="s">
        <v>1909</v>
      </c>
      <c r="J407" s="1733" t="s">
        <v>262</v>
      </c>
      <c r="K407" s="1733" t="s">
        <v>262</v>
      </c>
      <c r="L407" s="1733" t="s">
        <v>262</v>
      </c>
      <c r="M407" s="1733" t="s">
        <v>262</v>
      </c>
      <c r="N407" s="1733">
        <v>120.3</v>
      </c>
      <c r="O407" s="1733">
        <v>148.5</v>
      </c>
      <c r="P407" s="1726" t="s">
        <v>262</v>
      </c>
      <c r="Q407" s="1726">
        <v>0.23441396508728199</v>
      </c>
      <c r="R407" s="1730" t="s">
        <v>262</v>
      </c>
      <c r="S407" s="1730" t="s">
        <v>262</v>
      </c>
    </row>
    <row r="408" spans="1:19" ht="40.5">
      <c r="A408" s="43"/>
      <c r="B408" s="571" t="str">
        <f>VLOOKUP(LEFT(D408,3),Classification!B$3:C$20,2,0)</f>
        <v>SOCIAL</v>
      </c>
      <c r="C408" s="571" t="str">
        <f>IF(OR(MID(D408,1,3)=Classification!B$3,MID(D408,1,3)=Classification!B$4,MID(D408,1,3)=Classification!B$5,MID(D408,1,3)=Classification!B$6),VLOOKUP(MID(D408,4,4),Classification!E$3:F$73,2,0),VLOOKUP(MID(D408,1,4),Classification!E$3:F$73,2,0))</f>
        <v>Skills &amp; career development</v>
      </c>
      <c r="D408" s="1725" t="s">
        <v>282</v>
      </c>
      <c r="E408" s="1725" t="s">
        <v>1667</v>
      </c>
      <c r="F408" s="1725" t="s">
        <v>286</v>
      </c>
      <c r="G408" s="1725" t="s">
        <v>21</v>
      </c>
      <c r="H408" s="1725" t="s">
        <v>1052</v>
      </c>
      <c r="I408" s="1725" t="s">
        <v>1910</v>
      </c>
      <c r="J408" s="1733" t="s">
        <v>262</v>
      </c>
      <c r="K408" s="1733" t="s">
        <v>262</v>
      </c>
      <c r="L408" s="1733" t="s">
        <v>262</v>
      </c>
      <c r="M408" s="1733" t="s">
        <v>262</v>
      </c>
      <c r="N408" s="1733">
        <v>58.9</v>
      </c>
      <c r="O408" s="1733">
        <v>68.5</v>
      </c>
      <c r="P408" s="1726" t="s">
        <v>262</v>
      </c>
      <c r="Q408" s="1726">
        <v>0.16298811544991501</v>
      </c>
      <c r="R408" s="1730" t="s">
        <v>262</v>
      </c>
      <c r="S408" s="1730" t="s">
        <v>262</v>
      </c>
    </row>
    <row r="409" spans="1:19" ht="40.5">
      <c r="A409" s="43"/>
      <c r="B409" s="571" t="str">
        <f>VLOOKUP(LEFT(D409,3),Classification!B$3:C$20,2,0)</f>
        <v>SOCIAL</v>
      </c>
      <c r="C409" s="571" t="str">
        <f>IF(OR(MID(D409,1,3)=Classification!B$3,MID(D409,1,3)=Classification!B$4,MID(D409,1,3)=Classification!B$5,MID(D409,1,3)=Classification!B$6),VLOOKUP(MID(D409,4,4),Classification!E$3:F$73,2,0),VLOOKUP(MID(D409,1,4),Classification!E$3:F$73,2,0))</f>
        <v>Skills &amp; career development</v>
      </c>
      <c r="D409" s="1725" t="s">
        <v>282</v>
      </c>
      <c r="E409" s="1725" t="s">
        <v>1667</v>
      </c>
      <c r="F409" s="1725" t="s">
        <v>286</v>
      </c>
      <c r="G409" s="1725" t="s">
        <v>21</v>
      </c>
      <c r="H409" s="1725" t="s">
        <v>1053</v>
      </c>
      <c r="I409" s="1725" t="s">
        <v>1911</v>
      </c>
      <c r="J409" s="1733" t="s">
        <v>262</v>
      </c>
      <c r="K409" s="1733" t="s">
        <v>262</v>
      </c>
      <c r="L409" s="1733" t="s">
        <v>262</v>
      </c>
      <c r="M409" s="1733" t="s">
        <v>262</v>
      </c>
      <c r="N409" s="1733">
        <v>41.8</v>
      </c>
      <c r="O409" s="1733">
        <v>49.6</v>
      </c>
      <c r="P409" s="1726" t="s">
        <v>262</v>
      </c>
      <c r="Q409" s="1726">
        <v>0.18660287081339699</v>
      </c>
      <c r="R409" s="1730" t="s">
        <v>262</v>
      </c>
      <c r="S409" s="1730" t="s">
        <v>262</v>
      </c>
    </row>
    <row r="410" spans="1:19" ht="107.5" customHeight="1">
      <c r="A410" s="43"/>
      <c r="B410" s="571" t="str">
        <f>VLOOKUP(LEFT(D410,3),Classification!B$3:C$20,2,0)</f>
        <v>SOCIAL</v>
      </c>
      <c r="C410" s="571" t="str">
        <f>IF(OR(MID(D410,1,3)=Classification!B$3,MID(D410,1,3)=Classification!B$4,MID(D410,1,3)=Classification!B$5,MID(D410,1,3)=Classification!B$6),VLOOKUP(MID(D410,4,4),Classification!E$3:F$73,2,0),VLOOKUP(MID(D410,1,4),Classification!E$3:F$73,2,0))</f>
        <v>Skills &amp; career development</v>
      </c>
      <c r="D410" s="1725" t="s">
        <v>1912</v>
      </c>
      <c r="E410" s="1725" t="s">
        <v>1913</v>
      </c>
      <c r="F410" s="1725" t="s">
        <v>314</v>
      </c>
      <c r="G410" s="1725" t="s">
        <v>21</v>
      </c>
      <c r="H410" s="1725" t="s">
        <v>201</v>
      </c>
      <c r="I410" s="1725" t="s">
        <v>1914</v>
      </c>
      <c r="J410" s="1733" t="s">
        <v>262</v>
      </c>
      <c r="K410" s="1733" t="s">
        <v>262</v>
      </c>
      <c r="L410" s="1733" t="s">
        <v>262</v>
      </c>
      <c r="M410" s="1733" t="s">
        <v>262</v>
      </c>
      <c r="N410" s="1733" t="s">
        <v>262</v>
      </c>
      <c r="O410" s="1733">
        <v>194775</v>
      </c>
      <c r="P410" s="1726" t="s">
        <v>262</v>
      </c>
      <c r="Q410" s="1726" t="s">
        <v>262</v>
      </c>
      <c r="R410" s="1730" t="s">
        <v>1915</v>
      </c>
      <c r="S410" s="1730" t="s">
        <v>262</v>
      </c>
    </row>
    <row r="411" spans="1:19" s="569" customFormat="1" ht="40.5">
      <c r="A411" s="568"/>
      <c r="B411" s="571" t="str">
        <f>VLOOKUP(LEFT(D411,3),Classification!B$3:C$20,2,0)</f>
        <v>SOCIAL</v>
      </c>
      <c r="C411" s="571" t="str">
        <f>IF(OR(MID(D411,1,3)=Classification!B$3,MID(D411,1,3)=Classification!B$4,MID(D411,1,3)=Classification!B$5,MID(D411,1,3)=Classification!B$6),VLOOKUP(MID(D411,4,4),Classification!E$3:F$73,2,0),VLOOKUP(MID(D411,1,4),Classification!E$3:F$73,2,0))</f>
        <v>Well-being, satefy &amp; security</v>
      </c>
      <c r="D411" s="1725" t="s">
        <v>310</v>
      </c>
      <c r="E411" s="1725" t="s">
        <v>311</v>
      </c>
      <c r="F411" s="1725" t="s">
        <v>235</v>
      </c>
      <c r="G411" s="1725" t="s">
        <v>21</v>
      </c>
      <c r="H411" s="1725" t="s">
        <v>201</v>
      </c>
      <c r="I411" s="1725" t="s">
        <v>1680</v>
      </c>
      <c r="J411" s="1726" t="s">
        <v>262</v>
      </c>
      <c r="K411" s="1726" t="s">
        <v>262</v>
      </c>
      <c r="L411" s="1726">
        <v>0.59699999999999998</v>
      </c>
      <c r="M411" s="1726">
        <v>0.59</v>
      </c>
      <c r="N411" s="1726">
        <v>0.59</v>
      </c>
      <c r="O411" s="1726">
        <v>0.65</v>
      </c>
      <c r="P411" s="1726" t="s">
        <v>262</v>
      </c>
      <c r="Q411" s="1726">
        <v>0.101694915254237</v>
      </c>
      <c r="R411" s="1730" t="s">
        <v>262</v>
      </c>
      <c r="S411" s="1730" t="s">
        <v>262</v>
      </c>
    </row>
    <row r="412" spans="1:19" ht="67.5">
      <c r="A412" s="43"/>
      <c r="B412" s="571" t="str">
        <f>VLOOKUP(LEFT(D412,3),Classification!B$3:C$20,2,0)</f>
        <v>SOCIAL</v>
      </c>
      <c r="C412" s="571" t="str">
        <f>IF(OR(MID(D412,1,3)=Classification!B$3,MID(D412,1,3)=Classification!B$4,MID(D412,1,3)=Classification!B$5,MID(D412,1,3)=Classification!B$6),VLOOKUP(MID(D412,4,4),Classification!E$3:F$73,2,0),VLOOKUP(MID(D412,1,4),Classification!E$3:F$73,2,0))</f>
        <v>Well-being, satefy &amp; security</v>
      </c>
      <c r="D412" s="1725" t="s">
        <v>313</v>
      </c>
      <c r="E412" s="1725" t="s">
        <v>1681</v>
      </c>
      <c r="F412" s="1725" t="s">
        <v>235</v>
      </c>
      <c r="G412" s="1725" t="s">
        <v>21</v>
      </c>
      <c r="H412" s="1725" t="s">
        <v>201</v>
      </c>
      <c r="I412" s="1725" t="s">
        <v>1682</v>
      </c>
      <c r="J412" s="1726">
        <v>0.98</v>
      </c>
      <c r="K412" s="1726">
        <v>0.97</v>
      </c>
      <c r="L412" s="1726">
        <v>1</v>
      </c>
      <c r="M412" s="1726">
        <v>0.99</v>
      </c>
      <c r="N412" s="1726">
        <v>0.998</v>
      </c>
      <c r="O412" s="1726">
        <v>0.95669999999999999</v>
      </c>
      <c r="P412" s="1726">
        <v>-2.3775510204081599E-2</v>
      </c>
      <c r="Q412" s="1726">
        <v>-4.1382765531062099E-2</v>
      </c>
      <c r="R412" s="1730" t="s">
        <v>1916</v>
      </c>
      <c r="S412" s="1730" t="s">
        <v>262</v>
      </c>
    </row>
    <row r="413" spans="1:19" ht="27">
      <c r="A413" s="43"/>
      <c r="B413" s="571" t="str">
        <f>VLOOKUP(LEFT(D413,3),Classification!B$3:C$20,2,0)</f>
        <v>SOCIAL</v>
      </c>
      <c r="C413" s="571" t="str">
        <f>IF(OR(MID(D413,1,3)=Classification!B$3,MID(D413,1,3)=Classification!B$4,MID(D413,1,3)=Classification!B$5,MID(D413,1,3)=Classification!B$6),VLOOKUP(MID(D413,4,4),Classification!E$3:F$73,2,0),VLOOKUP(MID(D413,1,4),Classification!E$3:F$73,2,0))</f>
        <v>Workforce</v>
      </c>
      <c r="D413" s="1725" t="s">
        <v>180</v>
      </c>
      <c r="E413" s="1725" t="s">
        <v>1683</v>
      </c>
      <c r="F413" s="1725" t="s">
        <v>235</v>
      </c>
      <c r="G413" s="1725" t="s">
        <v>21</v>
      </c>
      <c r="H413" s="1725" t="s">
        <v>181</v>
      </c>
      <c r="I413" s="1725" t="s">
        <v>1684</v>
      </c>
      <c r="J413" s="1726">
        <v>0.56799999999999995</v>
      </c>
      <c r="K413" s="1726">
        <v>0.63400000000000001</v>
      </c>
      <c r="L413" s="1726">
        <v>0.68899999999999995</v>
      </c>
      <c r="M413" s="1726">
        <v>0.65400000000000003</v>
      </c>
      <c r="N413" s="1726">
        <v>0.54600000000000004</v>
      </c>
      <c r="O413" s="1726">
        <v>0.45600000000000002</v>
      </c>
      <c r="P413" s="1726">
        <v>-0.19718309859154901</v>
      </c>
      <c r="Q413" s="1726">
        <v>-0.164835164835165</v>
      </c>
      <c r="R413" s="1730" t="s">
        <v>262</v>
      </c>
      <c r="S413" s="1730" t="s">
        <v>262</v>
      </c>
    </row>
    <row r="414" spans="1:19" ht="27">
      <c r="A414" s="43"/>
      <c r="B414" s="571" t="str">
        <f>VLOOKUP(LEFT(D414,3),Classification!B$3:C$20,2,0)</f>
        <v>SOCIAL</v>
      </c>
      <c r="C414" s="571" t="str">
        <f>IF(OR(MID(D414,1,3)=Classification!B$3,MID(D414,1,3)=Classification!B$4,MID(D414,1,3)=Classification!B$5,MID(D414,1,3)=Classification!B$6),VLOOKUP(MID(D414,4,4),Classification!E$3:F$73,2,0),VLOOKUP(MID(D414,1,4),Classification!E$3:F$73,2,0))</f>
        <v>Workforce</v>
      </c>
      <c r="D414" s="1725" t="s">
        <v>180</v>
      </c>
      <c r="E414" s="1725" t="s">
        <v>1683</v>
      </c>
      <c r="F414" s="1725" t="s">
        <v>235</v>
      </c>
      <c r="G414" s="1725" t="s">
        <v>21</v>
      </c>
      <c r="H414" s="1725" t="s">
        <v>184</v>
      </c>
      <c r="I414" s="1725" t="s">
        <v>1685</v>
      </c>
      <c r="J414" s="1726">
        <v>0.154</v>
      </c>
      <c r="K414" s="1726">
        <v>0.13300000000000001</v>
      </c>
      <c r="L414" s="1726">
        <v>0.109</v>
      </c>
      <c r="M414" s="1726">
        <v>0.10730000000000001</v>
      </c>
      <c r="N414" s="1726">
        <v>0.19500000000000001</v>
      </c>
      <c r="O414" s="1726">
        <v>0.28799999999999998</v>
      </c>
      <c r="P414" s="1726">
        <v>0.87012987012986998</v>
      </c>
      <c r="Q414" s="1726">
        <v>0.47692307692307701</v>
      </c>
      <c r="R414" s="1730" t="s">
        <v>262</v>
      </c>
      <c r="S414" s="1730" t="s">
        <v>262</v>
      </c>
    </row>
    <row r="415" spans="1:19" ht="27">
      <c r="A415" s="43"/>
      <c r="B415" s="571" t="str">
        <f>VLOOKUP(LEFT(D415,3),Classification!B$3:C$20,2,0)</f>
        <v>SOCIAL</v>
      </c>
      <c r="C415" s="571" t="str">
        <f>IF(OR(MID(D415,1,3)=Classification!B$3,MID(D415,1,3)=Classification!B$4,MID(D415,1,3)=Classification!B$5,MID(D415,1,3)=Classification!B$6),VLOOKUP(MID(D415,4,4),Classification!E$3:F$73,2,0),VLOOKUP(MID(D415,1,4),Classification!E$3:F$73,2,0))</f>
        <v>Workforce</v>
      </c>
      <c r="D415" s="1725" t="s">
        <v>180</v>
      </c>
      <c r="E415" s="1725" t="s">
        <v>1683</v>
      </c>
      <c r="F415" s="1725" t="s">
        <v>235</v>
      </c>
      <c r="G415" s="1725" t="s">
        <v>21</v>
      </c>
      <c r="H415" s="1725" t="s">
        <v>186</v>
      </c>
      <c r="I415" s="1725" t="s">
        <v>1686</v>
      </c>
      <c r="J415" s="1726">
        <v>0.14599999999999999</v>
      </c>
      <c r="K415" s="1726">
        <v>0.13200000000000001</v>
      </c>
      <c r="L415" s="1726">
        <v>0.1</v>
      </c>
      <c r="M415" s="1726">
        <v>0.124</v>
      </c>
      <c r="N415" s="1726">
        <v>0.14199999999999999</v>
      </c>
      <c r="O415" s="1726">
        <v>0.13600000000000001</v>
      </c>
      <c r="P415" s="1726">
        <v>-6.8493150684931295E-2</v>
      </c>
      <c r="Q415" s="1726">
        <v>-4.2253521126760403E-2</v>
      </c>
      <c r="R415" s="1730" t="s">
        <v>262</v>
      </c>
      <c r="S415" s="1730" t="s">
        <v>262</v>
      </c>
    </row>
    <row r="416" spans="1:19" ht="27">
      <c r="A416" s="43"/>
      <c r="B416" s="571" t="str">
        <f>VLOOKUP(LEFT(D416,3),Classification!B$3:C$20,2,0)</f>
        <v>SOCIAL</v>
      </c>
      <c r="C416" s="571" t="str">
        <f>IF(OR(MID(D416,1,3)=Classification!B$3,MID(D416,1,3)=Classification!B$4,MID(D416,1,3)=Classification!B$5,MID(D416,1,3)=Classification!B$6),VLOOKUP(MID(D416,4,4),Classification!E$3:F$73,2,0),VLOOKUP(MID(D416,1,4),Classification!E$3:F$73,2,0))</f>
        <v>Workforce</v>
      </c>
      <c r="D416" s="1725" t="s">
        <v>180</v>
      </c>
      <c r="E416" s="1725" t="s">
        <v>1683</v>
      </c>
      <c r="F416" s="1725" t="s">
        <v>235</v>
      </c>
      <c r="G416" s="1725" t="s">
        <v>21</v>
      </c>
      <c r="H416" s="1725" t="s">
        <v>188</v>
      </c>
      <c r="I416" s="1725" t="s">
        <v>1687</v>
      </c>
      <c r="J416" s="1726">
        <v>0.13200000000000001</v>
      </c>
      <c r="K416" s="1726">
        <v>0.10100000000000001</v>
      </c>
      <c r="L416" s="1726">
        <v>0.10199999999999999</v>
      </c>
      <c r="M416" s="1726">
        <v>0.1147</v>
      </c>
      <c r="N416" s="1726">
        <v>0.11700000000000001</v>
      </c>
      <c r="O416" s="1726">
        <v>0.12</v>
      </c>
      <c r="P416" s="1726">
        <v>-9.0909090909090898E-2</v>
      </c>
      <c r="Q416" s="1726">
        <v>2.5641025641025501E-2</v>
      </c>
      <c r="R416" s="1730" t="s">
        <v>262</v>
      </c>
      <c r="S416" s="1730" t="s">
        <v>262</v>
      </c>
    </row>
    <row r="417" spans="1:19" ht="27">
      <c r="A417" s="43"/>
      <c r="B417" s="571" t="str">
        <f>VLOOKUP(LEFT(D417,3),Classification!B$3:C$20,2,0)</f>
        <v>SOCIAL</v>
      </c>
      <c r="C417" s="571" t="str">
        <f>IF(OR(MID(D417,1,3)=Classification!B$3,MID(D417,1,3)=Classification!B$4,MID(D417,1,3)=Classification!B$5,MID(D417,1,3)=Classification!B$6),VLOOKUP(MID(D417,4,4),Classification!E$3:F$73,2,0),VLOOKUP(MID(D417,1,4),Classification!E$3:F$73,2,0))</f>
        <v>Workforce</v>
      </c>
      <c r="D417" s="1725" t="s">
        <v>224</v>
      </c>
      <c r="E417" s="1725" t="s">
        <v>1688</v>
      </c>
      <c r="F417" s="1725" t="s">
        <v>235</v>
      </c>
      <c r="G417" s="1725" t="s">
        <v>21</v>
      </c>
      <c r="H417" s="1725" t="s">
        <v>201</v>
      </c>
      <c r="I417" s="1725" t="s">
        <v>1689</v>
      </c>
      <c r="J417" s="1726" t="s">
        <v>262</v>
      </c>
      <c r="K417" s="1726">
        <v>5.5E-2</v>
      </c>
      <c r="L417" s="1726">
        <v>5.8000000000000003E-2</v>
      </c>
      <c r="M417" s="1726">
        <v>7.4999999999999997E-2</v>
      </c>
      <c r="N417" s="1726">
        <v>5.1999999999999998E-2</v>
      </c>
      <c r="O417" s="1726">
        <v>0.06</v>
      </c>
      <c r="P417" s="1726" t="s">
        <v>262</v>
      </c>
      <c r="Q417" s="1726">
        <v>0.15384615384615399</v>
      </c>
      <c r="R417" s="1730" t="s">
        <v>262</v>
      </c>
      <c r="S417" s="1730" t="s">
        <v>262</v>
      </c>
    </row>
    <row r="418" spans="1:19" ht="27">
      <c r="A418" s="43"/>
      <c r="B418" s="571" t="str">
        <f>VLOOKUP(LEFT(D418,3),Classification!B$3:C$20,2,0)</f>
        <v>ENVIRONMENT</v>
      </c>
      <c r="C418" s="571" t="str">
        <f>IF(OR(MID(D418,1,3)=Classification!B$3,MID(D418,1,3)=Classification!B$4,MID(D418,1,3)=Classification!B$5,MID(D418,1,3)=Classification!B$6),VLOOKUP(MID(D418,4,4),Classification!E$3:F$73,2,0),VLOOKUP(MID(D418,1,4),Classification!E$3:F$73,2,0))</f>
        <v>Resource outflows</v>
      </c>
      <c r="D418" s="1725" t="s">
        <v>1750</v>
      </c>
      <c r="E418" s="1725" t="s">
        <v>1751</v>
      </c>
      <c r="F418" s="1725" t="s">
        <v>1277</v>
      </c>
      <c r="G418" s="1725" t="s">
        <v>21</v>
      </c>
      <c r="H418" s="1725" t="s">
        <v>201</v>
      </c>
      <c r="I418" s="1725" t="s">
        <v>1752</v>
      </c>
      <c r="J418" s="1733" t="s">
        <v>262</v>
      </c>
      <c r="K418" s="1733" t="s">
        <v>262</v>
      </c>
      <c r="L418" s="1733" t="s">
        <v>262</v>
      </c>
      <c r="M418" s="1733" t="s">
        <v>262</v>
      </c>
      <c r="N418" s="1733">
        <v>0</v>
      </c>
      <c r="O418" s="1733">
        <v>0</v>
      </c>
      <c r="P418" s="1725" t="s">
        <v>262</v>
      </c>
      <c r="Q418" s="1725" t="s">
        <v>262</v>
      </c>
      <c r="R418" s="1731" t="s">
        <v>262</v>
      </c>
      <c r="S418" s="1731" t="s">
        <v>262</v>
      </c>
    </row>
    <row r="419" spans="1:19" ht="27">
      <c r="A419" s="43"/>
      <c r="B419" s="571" t="str">
        <f>VLOOKUP(LEFT(D419,3),Classification!B$3:C$20,2,0)</f>
        <v>ENVIRONMENT</v>
      </c>
      <c r="C419" s="571" t="str">
        <f>IF(OR(MID(D419,1,3)=Classification!B$3,MID(D419,1,3)=Classification!B$4,MID(D419,1,3)=Classification!B$5,MID(D419,1,3)=Classification!B$6),VLOOKUP(MID(D419,4,4),Classification!E$3:F$73,2,0),VLOOKUP(MID(D419,1,4),Classification!E$3:F$73,2,0))</f>
        <v>GHG removals/ mitigation</v>
      </c>
      <c r="D419" s="1725" t="s">
        <v>2044</v>
      </c>
      <c r="E419" s="1725" t="s">
        <v>2064</v>
      </c>
      <c r="F419" s="1725" t="s">
        <v>235</v>
      </c>
      <c r="G419" s="1725" t="s">
        <v>21</v>
      </c>
      <c r="H419" s="1725" t="s">
        <v>201</v>
      </c>
      <c r="I419" s="1725" t="s">
        <v>2065</v>
      </c>
      <c r="J419" s="1725" t="s">
        <v>262</v>
      </c>
      <c r="K419" s="1725" t="s">
        <v>262</v>
      </c>
      <c r="L419" s="1725" t="s">
        <v>262</v>
      </c>
      <c r="M419" s="1725" t="s">
        <v>262</v>
      </c>
      <c r="N419" s="1728">
        <v>0.2</v>
      </c>
      <c r="O419" s="1728">
        <v>0.24970000000000001</v>
      </c>
      <c r="P419" s="1728" t="s">
        <v>262</v>
      </c>
      <c r="Q419" s="1726">
        <v>0.2485</v>
      </c>
      <c r="R419" s="1731" t="s">
        <v>262</v>
      </c>
      <c r="S419" s="1731" t="s">
        <v>262</v>
      </c>
    </row>
    <row r="420" spans="1:19" ht="27">
      <c r="A420" s="43"/>
      <c r="B420" s="571" t="str">
        <f>VLOOKUP(LEFT(D420,3),Classification!B$3:C$20,2,0)</f>
        <v>ENVIRONMENT</v>
      </c>
      <c r="C420" s="571" t="str">
        <f>IF(OR(MID(D420,1,3)=Classification!B$3,MID(D420,1,3)=Classification!B$4,MID(D420,1,3)=Classification!B$5,MID(D420,1,3)=Classification!B$6),VLOOKUP(MID(D420,4,4),Classification!E$3:F$73,2,0),VLOOKUP(MID(D420,1,4),Classification!E$3:F$73,2,0))</f>
        <v>GHG removals/ mitigation</v>
      </c>
      <c r="D420" s="1725" t="s">
        <v>2045</v>
      </c>
      <c r="E420" s="1725" t="s">
        <v>2066</v>
      </c>
      <c r="F420" s="1725" t="s">
        <v>235</v>
      </c>
      <c r="G420" s="1725" t="s">
        <v>21</v>
      </c>
      <c r="H420" s="1725" t="s">
        <v>201</v>
      </c>
      <c r="I420" s="1725" t="s">
        <v>2067</v>
      </c>
      <c r="J420" s="1725" t="s">
        <v>262</v>
      </c>
      <c r="K420" s="1725" t="s">
        <v>262</v>
      </c>
      <c r="L420" s="1725" t="s">
        <v>262</v>
      </c>
      <c r="M420" s="1725" t="s">
        <v>262</v>
      </c>
      <c r="N420" s="1728">
        <v>0.8</v>
      </c>
      <c r="O420" s="1728">
        <v>0.75029999999999997</v>
      </c>
      <c r="P420" s="1728" t="s">
        <v>262</v>
      </c>
      <c r="Q420" s="1726">
        <v>-6.2125000000000097E-2</v>
      </c>
      <c r="R420" s="1731" t="s">
        <v>262</v>
      </c>
      <c r="S420" s="1731" t="s">
        <v>262</v>
      </c>
    </row>
    <row r="421" spans="1:19" ht="13.5">
      <c r="A421" s="43"/>
      <c r="B421" s="572"/>
      <c r="C421" s="572"/>
      <c r="D421" s="1101"/>
      <c r="E421" s="1101"/>
      <c r="F421" s="1100"/>
      <c r="G421" s="1100"/>
      <c r="H421" s="1100"/>
      <c r="I421" s="1100"/>
      <c r="J421" s="1099"/>
      <c r="K421" s="1099"/>
      <c r="L421" s="1099"/>
      <c r="M421" s="1099"/>
      <c r="N421" s="1098"/>
      <c r="O421" s="1098"/>
      <c r="P421" s="1098"/>
      <c r="Q421" s="1097"/>
      <c r="R421" s="1096"/>
      <c r="S421" s="1096"/>
    </row>
    <row r="422" spans="1:19" ht="13.5">
      <c r="A422" s="43"/>
      <c r="B422" s="572"/>
      <c r="C422" s="572"/>
      <c r="D422" s="1101"/>
      <c r="E422" s="1101"/>
      <c r="F422" s="1100"/>
      <c r="G422" s="1100"/>
      <c r="H422" s="1100"/>
      <c r="I422" s="1100"/>
      <c r="J422" s="1099"/>
      <c r="K422" s="1099"/>
      <c r="L422" s="1099"/>
      <c r="M422" s="1099"/>
      <c r="N422" s="1098"/>
      <c r="O422" s="1098"/>
      <c r="P422" s="1098"/>
      <c r="Q422" s="1097"/>
      <c r="R422" s="1096"/>
      <c r="S422" s="1096"/>
    </row>
    <row r="423" spans="1:19" ht="13.5">
      <c r="A423" s="43"/>
      <c r="B423" s="572"/>
      <c r="C423" s="572"/>
      <c r="D423" s="1101"/>
      <c r="E423" s="1101"/>
      <c r="F423" s="1100"/>
      <c r="G423" s="1100"/>
      <c r="H423" s="1100"/>
      <c r="I423" s="1100"/>
      <c r="J423" s="1099"/>
      <c r="K423" s="1099"/>
      <c r="L423" s="1099"/>
      <c r="M423" s="1099"/>
      <c r="N423" s="1098"/>
      <c r="O423" s="1098"/>
      <c r="P423" s="1098"/>
      <c r="Q423" s="1097"/>
      <c r="R423" s="1096"/>
      <c r="S423" s="1096"/>
    </row>
    <row r="424" spans="1:19" ht="13.5">
      <c r="A424" s="43"/>
      <c r="B424" s="572"/>
      <c r="C424" s="572"/>
      <c r="D424" s="1101"/>
      <c r="E424" s="1101"/>
      <c r="F424" s="1100"/>
      <c r="G424" s="1100"/>
      <c r="H424" s="1100"/>
      <c r="I424" s="1100"/>
      <c r="J424" s="1099"/>
      <c r="K424" s="1099"/>
      <c r="L424" s="1099"/>
      <c r="M424" s="1099"/>
      <c r="N424" s="1098"/>
      <c r="O424" s="1098"/>
      <c r="P424" s="1098"/>
      <c r="Q424" s="1097"/>
      <c r="R424" s="1096"/>
      <c r="S424" s="1096"/>
    </row>
    <row r="425" spans="1:19" ht="13.5">
      <c r="A425" s="43"/>
      <c r="B425" s="572"/>
      <c r="C425" s="572"/>
      <c r="D425" s="1101"/>
      <c r="E425" s="1101"/>
      <c r="F425" s="1100"/>
      <c r="G425" s="1100"/>
      <c r="H425" s="1100"/>
      <c r="I425" s="1100"/>
      <c r="J425" s="1099"/>
      <c r="K425" s="1099"/>
      <c r="L425" s="1099"/>
      <c r="M425" s="1099"/>
      <c r="N425" s="1098"/>
      <c r="O425" s="1098"/>
      <c r="P425" s="1098"/>
      <c r="Q425" s="1097"/>
      <c r="R425" s="1096"/>
      <c r="S425" s="1096"/>
    </row>
    <row r="426" spans="1:19" ht="13.5">
      <c r="A426" s="43"/>
      <c r="B426" s="572"/>
      <c r="C426" s="572"/>
      <c r="D426" s="1101"/>
      <c r="E426" s="1101"/>
      <c r="F426" s="1100"/>
      <c r="G426" s="1100"/>
      <c r="H426" s="1100"/>
      <c r="I426" s="1100"/>
      <c r="J426" s="1099"/>
      <c r="K426" s="1099"/>
      <c r="L426" s="1099"/>
      <c r="M426" s="1099"/>
      <c r="N426" s="1098"/>
      <c r="O426" s="1098"/>
      <c r="P426" s="1098"/>
      <c r="Q426" s="1097"/>
      <c r="R426" s="1096"/>
      <c r="S426" s="1096"/>
    </row>
    <row r="427" spans="1:19" ht="25" customHeight="1">
      <c r="A427" s="43"/>
      <c r="B427" s="572"/>
      <c r="C427" s="572"/>
      <c r="D427" s="1101"/>
      <c r="E427" s="1101"/>
      <c r="F427" s="1100"/>
      <c r="G427" s="1100"/>
      <c r="H427" s="1100"/>
      <c r="I427" s="1100"/>
      <c r="J427" s="1099"/>
      <c r="K427" s="1099"/>
      <c r="L427" s="1099"/>
      <c r="M427" s="1099"/>
      <c r="N427" s="1098"/>
      <c r="O427" s="1098"/>
      <c r="P427" s="1098"/>
      <c r="Q427" s="1097"/>
      <c r="R427" s="1096"/>
      <c r="S427" s="1096"/>
    </row>
    <row r="428" spans="1:19" ht="13.5">
      <c r="A428" s="43"/>
      <c r="B428" s="572"/>
      <c r="C428" s="572"/>
      <c r="D428" s="1101"/>
      <c r="E428" s="1101"/>
      <c r="F428" s="1100"/>
      <c r="G428" s="1100"/>
      <c r="H428" s="1100"/>
      <c r="I428" s="1100"/>
      <c r="J428" s="1099"/>
      <c r="K428" s="1099"/>
      <c r="L428" s="1099"/>
      <c r="M428" s="1099"/>
      <c r="N428" s="1098"/>
      <c r="O428" s="1098"/>
      <c r="P428" s="1098"/>
      <c r="Q428" s="1097"/>
      <c r="R428" s="1096"/>
      <c r="S428" s="1096"/>
    </row>
    <row r="429" spans="1:19" ht="13.5">
      <c r="A429" s="43"/>
      <c r="B429" s="572"/>
      <c r="C429" s="572"/>
      <c r="D429" s="1101"/>
      <c r="E429" s="1101"/>
      <c r="F429" s="1100"/>
      <c r="G429" s="1100"/>
      <c r="H429" s="1100"/>
      <c r="I429" s="1100"/>
      <c r="J429" s="1099"/>
      <c r="K429" s="1099"/>
      <c r="L429" s="1099"/>
      <c r="M429" s="1099"/>
      <c r="N429" s="1098"/>
      <c r="O429" s="1098"/>
      <c r="P429" s="1098"/>
      <c r="Q429" s="1097"/>
      <c r="R429" s="1096"/>
      <c r="S429" s="1096"/>
    </row>
    <row r="430" spans="1:19" ht="13.5">
      <c r="A430" s="43"/>
      <c r="B430" s="572"/>
      <c r="C430" s="572"/>
      <c r="D430" s="1101"/>
      <c r="E430" s="1101"/>
      <c r="F430" s="1100"/>
      <c r="G430" s="1100"/>
      <c r="H430" s="1100"/>
      <c r="I430" s="1100"/>
      <c r="J430" s="1099"/>
      <c r="K430" s="1099"/>
      <c r="L430" s="1099"/>
      <c r="M430" s="1099"/>
      <c r="N430" s="1098"/>
      <c r="O430" s="1098"/>
      <c r="P430" s="1098"/>
      <c r="Q430" s="1097"/>
      <c r="R430" s="1096"/>
      <c r="S430" s="1096"/>
    </row>
    <row r="431" spans="1:19" ht="13.5">
      <c r="A431" s="43"/>
      <c r="B431" s="572"/>
      <c r="C431" s="572"/>
      <c r="D431" s="572"/>
      <c r="E431" s="572"/>
      <c r="F431" s="573"/>
      <c r="G431" s="573"/>
      <c r="H431" s="573"/>
      <c r="I431" s="573"/>
      <c r="J431" s="978"/>
      <c r="K431" s="978"/>
      <c r="L431" s="978"/>
      <c r="M431" s="978"/>
      <c r="N431" s="979"/>
      <c r="O431" s="979"/>
      <c r="P431" s="979"/>
      <c r="Q431" s="982"/>
      <c r="R431" s="983"/>
      <c r="S431" s="983"/>
    </row>
    <row r="432" spans="1:19" ht="13.5">
      <c r="A432" s="43"/>
      <c r="B432" s="572"/>
      <c r="C432" s="572"/>
      <c r="D432" s="572"/>
      <c r="E432" s="572"/>
      <c r="F432" s="573"/>
      <c r="G432" s="573"/>
      <c r="H432" s="573"/>
      <c r="I432" s="573"/>
      <c r="J432" s="978"/>
      <c r="K432" s="978"/>
      <c r="L432" s="978"/>
      <c r="M432" s="978"/>
      <c r="N432" s="979"/>
      <c r="O432" s="979"/>
      <c r="P432" s="979"/>
      <c r="Q432" s="982"/>
      <c r="R432" s="983"/>
      <c r="S432" s="983"/>
    </row>
    <row r="433" spans="1:19" ht="13.5">
      <c r="A433" s="43"/>
      <c r="B433" s="572"/>
      <c r="C433" s="572"/>
      <c r="D433" s="572"/>
      <c r="E433" s="572"/>
      <c r="F433" s="573"/>
      <c r="G433" s="573"/>
      <c r="H433" s="573"/>
      <c r="I433" s="573"/>
      <c r="J433" s="978"/>
      <c r="K433" s="978"/>
      <c r="L433" s="978"/>
      <c r="M433" s="978"/>
      <c r="N433" s="979"/>
      <c r="O433" s="979"/>
      <c r="P433" s="979"/>
      <c r="Q433" s="982"/>
      <c r="R433" s="983"/>
      <c r="S433" s="983"/>
    </row>
    <row r="434" spans="1:19" ht="13.5">
      <c r="A434" s="43"/>
      <c r="B434" s="572"/>
      <c r="C434" s="572"/>
      <c r="D434" s="572"/>
      <c r="E434" s="572"/>
      <c r="F434" s="573"/>
      <c r="G434" s="573"/>
      <c r="H434" s="573"/>
      <c r="I434" s="573"/>
      <c r="J434" s="978"/>
      <c r="K434" s="978"/>
      <c r="L434" s="978"/>
      <c r="M434" s="978"/>
      <c r="N434" s="979"/>
      <c r="O434" s="979"/>
      <c r="P434" s="979"/>
      <c r="Q434" s="982"/>
      <c r="R434" s="983"/>
      <c r="S434" s="983"/>
    </row>
    <row r="435" spans="1:19" ht="13.5">
      <c r="A435" s="43"/>
      <c r="B435" s="572"/>
      <c r="C435" s="572"/>
      <c r="D435" s="572"/>
      <c r="E435" s="572"/>
      <c r="F435" s="573"/>
      <c r="G435" s="573"/>
      <c r="H435" s="573"/>
      <c r="I435" s="573"/>
      <c r="J435" s="978"/>
      <c r="K435" s="978"/>
      <c r="L435" s="978"/>
      <c r="M435" s="978"/>
      <c r="N435" s="979"/>
      <c r="O435" s="979"/>
      <c r="P435" s="979"/>
      <c r="Q435" s="982"/>
      <c r="R435" s="983"/>
      <c r="S435" s="983"/>
    </row>
    <row r="436" spans="1:19" ht="13.5">
      <c r="A436" s="43"/>
      <c r="B436" s="572"/>
      <c r="C436" s="572"/>
      <c r="D436" s="572"/>
      <c r="E436" s="572"/>
      <c r="F436" s="573"/>
      <c r="G436" s="573"/>
      <c r="H436" s="573"/>
      <c r="I436" s="573"/>
      <c r="J436" s="978"/>
      <c r="K436" s="978"/>
      <c r="L436" s="978"/>
      <c r="M436" s="978"/>
      <c r="N436" s="979"/>
      <c r="O436" s="979"/>
      <c r="P436" s="979"/>
      <c r="Q436" s="982"/>
      <c r="R436" s="983"/>
      <c r="S436" s="983"/>
    </row>
    <row r="437" spans="1:19" ht="13.5">
      <c r="A437" s="43"/>
      <c r="B437" s="572"/>
      <c r="C437" s="572"/>
      <c r="D437" s="572"/>
      <c r="E437" s="572"/>
      <c r="F437" s="573"/>
      <c r="G437" s="573"/>
      <c r="H437" s="573"/>
      <c r="I437" s="573"/>
      <c r="J437" s="978"/>
      <c r="K437" s="978"/>
      <c r="L437" s="978"/>
      <c r="M437" s="978"/>
      <c r="N437" s="979"/>
      <c r="O437" s="979"/>
      <c r="P437" s="979"/>
      <c r="Q437" s="982"/>
      <c r="R437" s="983"/>
      <c r="S437" s="983"/>
    </row>
    <row r="438" spans="1:19" ht="12.5" customHeight="1">
      <c r="A438" s="43"/>
      <c r="B438" s="572"/>
      <c r="C438" s="572"/>
      <c r="D438" s="572"/>
      <c r="E438" s="572"/>
      <c r="F438" s="573"/>
      <c r="G438" s="573"/>
      <c r="H438" s="573"/>
      <c r="I438" s="573"/>
      <c r="J438" s="978"/>
      <c r="K438" s="978"/>
      <c r="L438" s="978"/>
      <c r="M438" s="978"/>
      <c r="N438" s="979"/>
      <c r="O438" s="979"/>
      <c r="P438" s="979"/>
      <c r="Q438" s="982"/>
      <c r="R438" s="983"/>
      <c r="S438" s="983"/>
    </row>
    <row r="439" spans="1:19" ht="13.5">
      <c r="A439" s="43"/>
      <c r="B439" s="572"/>
      <c r="C439" s="572"/>
      <c r="D439" s="572"/>
      <c r="E439" s="572"/>
      <c r="F439" s="573"/>
      <c r="G439" s="573"/>
      <c r="H439" s="573"/>
      <c r="I439" s="573"/>
      <c r="J439" s="978"/>
      <c r="K439" s="978"/>
      <c r="L439" s="978"/>
      <c r="M439" s="978"/>
      <c r="N439" s="979"/>
      <c r="O439" s="979"/>
      <c r="P439" s="979"/>
      <c r="Q439" s="982"/>
      <c r="R439" s="983"/>
      <c r="S439" s="983"/>
    </row>
    <row r="440" spans="1:19" ht="13.5">
      <c r="A440" s="43"/>
      <c r="B440" s="572"/>
      <c r="C440" s="572"/>
      <c r="D440" s="572"/>
      <c r="E440" s="572"/>
      <c r="F440" s="573"/>
      <c r="G440" s="573"/>
      <c r="H440" s="573"/>
      <c r="I440" s="573"/>
      <c r="J440" s="978"/>
      <c r="K440" s="978"/>
      <c r="L440" s="978"/>
      <c r="M440" s="978"/>
      <c r="N440" s="979"/>
      <c r="O440" s="979"/>
      <c r="P440" s="979"/>
      <c r="Q440" s="982"/>
      <c r="R440" s="983"/>
      <c r="S440" s="983"/>
    </row>
    <row r="441" spans="1:19">
      <c r="A441" s="43"/>
      <c r="B441" s="590"/>
      <c r="C441" s="590"/>
      <c r="D441" s="590"/>
      <c r="E441" s="590"/>
      <c r="F441" s="591"/>
      <c r="G441" s="591"/>
      <c r="H441" s="591"/>
      <c r="I441" s="591"/>
      <c r="J441" s="980"/>
      <c r="K441" s="980"/>
      <c r="L441" s="980"/>
      <c r="M441" s="980"/>
      <c r="N441" s="980"/>
      <c r="O441" s="980"/>
      <c r="P441" s="980"/>
      <c r="Q441" s="980"/>
      <c r="R441" s="984"/>
      <c r="S441" s="985"/>
    </row>
    <row r="442" spans="1:19">
      <c r="A442" s="43"/>
      <c r="B442" s="590"/>
      <c r="C442" s="590"/>
      <c r="D442" s="590"/>
      <c r="E442" s="590"/>
      <c r="F442" s="591"/>
      <c r="G442" s="591"/>
      <c r="H442" s="591"/>
      <c r="I442" s="591"/>
      <c r="J442" s="980"/>
      <c r="K442" s="980"/>
      <c r="L442" s="980"/>
      <c r="M442" s="980"/>
      <c r="N442" s="980"/>
      <c r="O442" s="980"/>
      <c r="P442" s="980"/>
      <c r="Q442" s="980"/>
      <c r="R442" s="984"/>
      <c r="S442" s="985"/>
    </row>
    <row r="443" spans="1:19">
      <c r="A443" s="43"/>
      <c r="B443" s="590"/>
      <c r="C443" s="590"/>
      <c r="D443" s="590"/>
      <c r="E443" s="590"/>
      <c r="F443" s="591"/>
      <c r="G443" s="591"/>
      <c r="H443" s="591"/>
      <c r="I443" s="591"/>
      <c r="J443" s="980"/>
      <c r="K443" s="980"/>
      <c r="L443" s="980"/>
      <c r="M443" s="980"/>
      <c r="N443" s="980"/>
      <c r="O443" s="980"/>
      <c r="P443" s="980"/>
      <c r="Q443" s="980"/>
      <c r="R443" s="984"/>
      <c r="S443" s="985"/>
    </row>
    <row r="444" spans="1:19">
      <c r="A444" s="43"/>
      <c r="B444" s="590"/>
      <c r="C444" s="590"/>
      <c r="D444" s="590"/>
      <c r="E444" s="590"/>
      <c r="F444" s="591"/>
      <c r="G444" s="591"/>
      <c r="H444" s="591"/>
      <c r="I444" s="591"/>
      <c r="J444" s="980"/>
      <c r="K444" s="980"/>
      <c r="L444" s="980"/>
      <c r="M444" s="980"/>
      <c r="N444" s="980"/>
      <c r="O444" s="980"/>
      <c r="P444" s="980"/>
      <c r="Q444" s="980"/>
      <c r="R444" s="984"/>
      <c r="S444" s="985"/>
    </row>
    <row r="445" spans="1:19">
      <c r="A445" s="43"/>
      <c r="B445" s="590"/>
      <c r="C445" s="590"/>
      <c r="D445" s="590"/>
      <c r="E445" s="590"/>
      <c r="F445" s="591"/>
      <c r="G445" s="591"/>
      <c r="H445" s="591"/>
      <c r="I445" s="591"/>
      <c r="J445" s="980"/>
      <c r="K445" s="980"/>
      <c r="L445" s="980"/>
      <c r="M445" s="980"/>
      <c r="N445" s="980"/>
      <c r="O445" s="980"/>
      <c r="P445" s="980"/>
      <c r="Q445" s="980"/>
      <c r="R445" s="984"/>
      <c r="S445" s="985"/>
    </row>
    <row r="446" spans="1:19">
      <c r="A446" s="43"/>
      <c r="B446" s="590"/>
      <c r="C446" s="590"/>
      <c r="D446" s="590"/>
      <c r="E446" s="590"/>
      <c r="F446" s="591"/>
      <c r="G446" s="591"/>
      <c r="H446" s="591"/>
      <c r="I446" s="591"/>
      <c r="J446" s="980"/>
      <c r="K446" s="980"/>
      <c r="L446" s="980"/>
      <c r="M446" s="980"/>
      <c r="N446" s="980"/>
      <c r="O446" s="980"/>
      <c r="P446" s="980"/>
      <c r="Q446" s="980"/>
      <c r="R446" s="984"/>
      <c r="S446" s="985"/>
    </row>
    <row r="447" spans="1:19">
      <c r="A447" s="43"/>
      <c r="B447" s="590"/>
      <c r="C447" s="590"/>
      <c r="D447" s="590"/>
      <c r="E447" s="590"/>
      <c r="F447" s="591"/>
      <c r="G447" s="591"/>
      <c r="H447" s="591"/>
      <c r="I447" s="591"/>
      <c r="J447" s="980"/>
      <c r="K447" s="980"/>
      <c r="L447" s="980"/>
      <c r="M447" s="980"/>
      <c r="N447" s="980"/>
      <c r="O447" s="980"/>
      <c r="P447" s="980"/>
      <c r="Q447" s="980"/>
      <c r="R447" s="984"/>
      <c r="S447" s="985"/>
    </row>
    <row r="448" spans="1:19">
      <c r="A448" s="43"/>
      <c r="B448" s="590"/>
      <c r="C448" s="590"/>
      <c r="D448" s="590"/>
      <c r="E448" s="590"/>
      <c r="F448" s="591"/>
      <c r="G448" s="591"/>
      <c r="H448" s="591"/>
      <c r="I448" s="591"/>
      <c r="J448" s="980"/>
      <c r="K448" s="980"/>
      <c r="L448" s="980"/>
      <c r="M448" s="980"/>
      <c r="N448" s="980"/>
      <c r="O448" s="980"/>
      <c r="P448" s="980"/>
      <c r="Q448" s="980"/>
      <c r="R448" s="984"/>
      <c r="S448" s="985"/>
    </row>
    <row r="449" spans="1:19">
      <c r="A449" s="43"/>
      <c r="B449" s="590"/>
      <c r="C449" s="590"/>
      <c r="D449" s="590"/>
      <c r="E449" s="590"/>
      <c r="F449" s="591"/>
      <c r="G449" s="591"/>
      <c r="H449" s="591"/>
      <c r="I449" s="591"/>
      <c r="J449" s="980"/>
      <c r="K449" s="980"/>
      <c r="L449" s="980"/>
      <c r="M449" s="980"/>
      <c r="N449" s="980"/>
      <c r="O449" s="980"/>
      <c r="P449" s="980"/>
      <c r="Q449" s="980"/>
      <c r="R449" s="984"/>
      <c r="S449" s="985"/>
    </row>
    <row r="450" spans="1:19">
      <c r="A450" s="43"/>
      <c r="B450" s="590"/>
      <c r="C450" s="590"/>
      <c r="D450" s="590"/>
      <c r="E450" s="590"/>
      <c r="F450" s="591"/>
      <c r="G450" s="591"/>
      <c r="H450" s="591"/>
      <c r="I450" s="591"/>
      <c r="J450" s="980"/>
      <c r="K450" s="980"/>
      <c r="L450" s="980"/>
      <c r="M450" s="980"/>
      <c r="N450" s="980"/>
      <c r="O450" s="980"/>
      <c r="P450" s="980"/>
      <c r="Q450" s="980"/>
      <c r="R450" s="984"/>
      <c r="S450" s="985"/>
    </row>
    <row r="451" spans="1:19">
      <c r="A451" s="43"/>
      <c r="B451" s="590"/>
      <c r="C451" s="590"/>
      <c r="D451" s="590"/>
      <c r="E451" s="590"/>
      <c r="F451" s="591"/>
      <c r="G451" s="591"/>
      <c r="H451" s="591"/>
      <c r="I451" s="591"/>
      <c r="J451" s="980"/>
      <c r="K451" s="980"/>
      <c r="L451" s="980"/>
      <c r="M451" s="980"/>
      <c r="N451" s="980"/>
      <c r="O451" s="980"/>
      <c r="P451" s="980"/>
      <c r="Q451" s="980"/>
      <c r="R451" s="984"/>
      <c r="S451" s="985"/>
    </row>
    <row r="452" spans="1:19">
      <c r="A452" s="43"/>
      <c r="B452" s="590"/>
      <c r="C452" s="590"/>
      <c r="D452" s="590"/>
      <c r="E452" s="590"/>
      <c r="F452" s="591"/>
      <c r="G452" s="591"/>
      <c r="H452" s="591"/>
      <c r="I452" s="591"/>
      <c r="J452" s="980"/>
      <c r="K452" s="980"/>
      <c r="L452" s="980"/>
      <c r="M452" s="980"/>
      <c r="N452" s="980"/>
      <c r="O452" s="980"/>
      <c r="P452" s="980"/>
      <c r="Q452" s="980"/>
      <c r="R452" s="984"/>
      <c r="S452" s="985"/>
    </row>
    <row r="453" spans="1:19">
      <c r="A453" s="43"/>
      <c r="B453" s="590"/>
      <c r="C453" s="590"/>
      <c r="D453" s="590"/>
      <c r="E453" s="590"/>
      <c r="F453" s="591"/>
      <c r="G453" s="591"/>
      <c r="H453" s="591"/>
      <c r="I453" s="591"/>
      <c r="J453" s="980"/>
      <c r="K453" s="980"/>
      <c r="L453" s="980"/>
      <c r="M453" s="980"/>
      <c r="N453" s="980"/>
      <c r="O453" s="980"/>
      <c r="P453" s="980"/>
      <c r="Q453" s="980"/>
      <c r="R453" s="984"/>
      <c r="S453" s="985"/>
    </row>
    <row r="454" spans="1:19">
      <c r="A454" s="43"/>
      <c r="B454" s="590"/>
      <c r="C454" s="590"/>
      <c r="D454" s="590"/>
      <c r="E454" s="590"/>
      <c r="F454" s="591"/>
      <c r="G454" s="591"/>
      <c r="H454" s="591"/>
      <c r="I454" s="591"/>
      <c r="J454" s="980"/>
      <c r="K454" s="980"/>
      <c r="L454" s="980"/>
      <c r="M454" s="980"/>
      <c r="N454" s="980"/>
      <c r="O454" s="980"/>
      <c r="P454" s="980"/>
      <c r="Q454" s="980"/>
      <c r="R454" s="984"/>
      <c r="S454" s="985"/>
    </row>
    <row r="455" spans="1:19">
      <c r="A455" s="43"/>
      <c r="B455" s="590"/>
      <c r="C455" s="590"/>
      <c r="D455" s="590"/>
      <c r="E455" s="590"/>
      <c r="F455" s="591"/>
      <c r="G455" s="591"/>
      <c r="H455" s="591"/>
      <c r="I455" s="591"/>
      <c r="J455" s="980"/>
      <c r="K455" s="980"/>
      <c r="L455" s="980"/>
      <c r="M455" s="980"/>
      <c r="N455" s="980"/>
      <c r="O455" s="980"/>
      <c r="P455" s="980"/>
      <c r="Q455" s="980"/>
      <c r="R455" s="984"/>
      <c r="S455" s="985"/>
    </row>
    <row r="456" spans="1:19">
      <c r="A456" s="43"/>
      <c r="B456" s="590"/>
      <c r="C456" s="590"/>
      <c r="D456" s="590"/>
      <c r="E456" s="590"/>
      <c r="F456" s="591"/>
      <c r="G456" s="591"/>
      <c r="H456" s="591"/>
      <c r="I456" s="591"/>
      <c r="J456" s="980"/>
      <c r="K456" s="980"/>
      <c r="L456" s="980"/>
      <c r="M456" s="980"/>
      <c r="N456" s="980"/>
      <c r="O456" s="980"/>
      <c r="P456" s="980"/>
      <c r="Q456" s="980"/>
      <c r="R456" s="984"/>
      <c r="S456" s="985"/>
    </row>
    <row r="457" spans="1:19">
      <c r="A457" s="43"/>
      <c r="B457" s="590"/>
      <c r="C457" s="590"/>
      <c r="D457" s="590"/>
      <c r="E457" s="590"/>
      <c r="F457" s="591"/>
      <c r="G457" s="591"/>
      <c r="H457" s="591"/>
      <c r="I457" s="591"/>
      <c r="J457" s="980"/>
      <c r="K457" s="980"/>
      <c r="L457" s="980"/>
      <c r="M457" s="980"/>
      <c r="N457" s="980"/>
      <c r="O457" s="980"/>
      <c r="P457" s="980"/>
      <c r="Q457" s="980"/>
      <c r="R457" s="984"/>
      <c r="S457" s="985"/>
    </row>
    <row r="458" spans="1:19">
      <c r="A458" s="43"/>
      <c r="B458" s="590"/>
      <c r="C458" s="590"/>
      <c r="D458" s="590"/>
      <c r="E458" s="590"/>
      <c r="F458" s="591"/>
      <c r="G458" s="591"/>
      <c r="H458" s="591"/>
      <c r="I458" s="591"/>
      <c r="J458" s="980"/>
      <c r="K458" s="980"/>
      <c r="L458" s="980"/>
      <c r="M458" s="980"/>
      <c r="N458" s="980"/>
      <c r="O458" s="980"/>
      <c r="P458" s="980"/>
      <c r="Q458" s="980"/>
      <c r="R458" s="984"/>
      <c r="S458" s="985"/>
    </row>
    <row r="459" spans="1:19">
      <c r="A459" s="43"/>
      <c r="B459" s="590"/>
      <c r="C459" s="590"/>
      <c r="D459" s="590"/>
      <c r="E459" s="590"/>
      <c r="F459" s="591"/>
      <c r="G459" s="591"/>
      <c r="H459" s="591"/>
      <c r="I459" s="591"/>
      <c r="J459" s="980"/>
      <c r="K459" s="980"/>
      <c r="L459" s="980"/>
      <c r="M459" s="980"/>
      <c r="N459" s="980"/>
      <c r="O459" s="980"/>
      <c r="P459" s="980"/>
      <c r="Q459" s="980"/>
      <c r="R459" s="984"/>
      <c r="S459" s="985"/>
    </row>
    <row r="460" spans="1:19">
      <c r="A460" s="43"/>
      <c r="B460" s="590"/>
      <c r="C460" s="590"/>
      <c r="D460" s="590"/>
      <c r="E460" s="590"/>
      <c r="F460" s="591"/>
      <c r="G460" s="591"/>
      <c r="H460" s="591"/>
      <c r="I460" s="591"/>
      <c r="J460" s="980"/>
      <c r="K460" s="980"/>
      <c r="L460" s="980"/>
      <c r="M460" s="980"/>
      <c r="N460" s="980"/>
      <c r="O460" s="980"/>
      <c r="P460" s="980"/>
      <c r="Q460" s="980"/>
      <c r="R460" s="984"/>
      <c r="S460" s="985"/>
    </row>
    <row r="461" spans="1:19">
      <c r="A461" s="43"/>
      <c r="B461" s="590"/>
      <c r="C461" s="590"/>
      <c r="D461" s="590"/>
      <c r="E461" s="590"/>
      <c r="F461" s="591"/>
      <c r="G461" s="591"/>
      <c r="H461" s="591"/>
      <c r="I461" s="591"/>
      <c r="J461" s="980"/>
      <c r="K461" s="980"/>
      <c r="L461" s="980"/>
      <c r="M461" s="980"/>
      <c r="N461" s="980"/>
      <c r="O461" s="980"/>
      <c r="P461" s="980"/>
      <c r="Q461" s="980"/>
      <c r="R461" s="984"/>
      <c r="S461" s="985"/>
    </row>
    <row r="462" spans="1:19">
      <c r="A462" s="43"/>
      <c r="B462" s="590"/>
      <c r="C462" s="590"/>
      <c r="D462" s="590"/>
      <c r="E462" s="590"/>
      <c r="F462" s="591"/>
      <c r="G462" s="591"/>
      <c r="H462" s="591"/>
      <c r="I462" s="591"/>
      <c r="J462" s="980"/>
      <c r="K462" s="980"/>
      <c r="L462" s="980"/>
      <c r="M462" s="980"/>
      <c r="N462" s="980"/>
      <c r="O462" s="980"/>
      <c r="P462" s="980"/>
      <c r="Q462" s="980"/>
      <c r="R462" s="984"/>
      <c r="S462" s="985"/>
    </row>
    <row r="463" spans="1:19">
      <c r="A463" s="43"/>
      <c r="B463" s="590"/>
      <c r="C463" s="590"/>
      <c r="D463" s="590"/>
      <c r="E463" s="590"/>
      <c r="F463" s="591"/>
      <c r="G463" s="591"/>
      <c r="H463" s="591"/>
      <c r="I463" s="591"/>
      <c r="J463" s="980"/>
      <c r="K463" s="980"/>
      <c r="L463" s="980"/>
      <c r="M463" s="980"/>
      <c r="N463" s="980"/>
      <c r="O463" s="980"/>
      <c r="P463" s="980"/>
      <c r="Q463" s="980"/>
      <c r="R463" s="984"/>
      <c r="S463" s="985"/>
    </row>
    <row r="464" spans="1:19" ht="26" customHeight="1">
      <c r="A464" s="43"/>
      <c r="B464" s="590"/>
      <c r="C464" s="590"/>
      <c r="D464" s="590"/>
      <c r="E464" s="590"/>
      <c r="F464" s="591"/>
      <c r="G464" s="591"/>
      <c r="H464" s="591"/>
      <c r="I464" s="591"/>
      <c r="J464" s="980"/>
      <c r="K464" s="980"/>
      <c r="L464" s="980"/>
      <c r="M464" s="980"/>
      <c r="N464" s="980"/>
      <c r="O464" s="980"/>
      <c r="P464" s="980"/>
      <c r="Q464" s="980"/>
      <c r="R464" s="984"/>
      <c r="S464" s="985"/>
    </row>
    <row r="465" spans="1:19">
      <c r="A465" s="43"/>
      <c r="B465" s="590"/>
      <c r="C465" s="590"/>
      <c r="D465" s="590"/>
      <c r="E465" s="590"/>
      <c r="F465" s="591"/>
      <c r="G465" s="591"/>
      <c r="H465" s="591"/>
      <c r="I465" s="591"/>
      <c r="J465" s="980"/>
      <c r="K465" s="980"/>
      <c r="L465" s="980"/>
      <c r="M465" s="980"/>
      <c r="N465" s="980"/>
      <c r="O465" s="980"/>
      <c r="P465" s="980"/>
      <c r="Q465" s="980"/>
      <c r="R465" s="984"/>
      <c r="S465" s="985"/>
    </row>
    <row r="466" spans="1:19">
      <c r="A466" s="43"/>
      <c r="B466" s="590"/>
      <c r="C466" s="590"/>
      <c r="D466" s="590"/>
      <c r="E466" s="590"/>
      <c r="F466" s="591"/>
      <c r="G466" s="591"/>
      <c r="H466" s="591"/>
      <c r="I466" s="591"/>
      <c r="J466" s="980"/>
      <c r="K466" s="980"/>
      <c r="L466" s="980"/>
      <c r="M466" s="980"/>
      <c r="N466" s="980"/>
      <c r="O466" s="980"/>
      <c r="P466" s="980"/>
      <c r="Q466" s="980"/>
      <c r="R466" s="984"/>
      <c r="S466" s="985"/>
    </row>
    <row r="467" spans="1:19">
      <c r="A467" s="43"/>
      <c r="B467" s="590"/>
      <c r="C467" s="590"/>
      <c r="D467" s="590"/>
      <c r="E467" s="590"/>
      <c r="F467" s="591"/>
      <c r="G467" s="591"/>
      <c r="H467" s="591"/>
      <c r="I467" s="591"/>
      <c r="J467" s="980"/>
      <c r="K467" s="980"/>
      <c r="L467" s="980"/>
      <c r="M467" s="980"/>
      <c r="N467" s="980"/>
      <c r="O467" s="980"/>
      <c r="P467" s="980"/>
      <c r="Q467" s="980"/>
      <c r="R467" s="984"/>
      <c r="S467" s="985"/>
    </row>
    <row r="468" spans="1:19">
      <c r="A468" s="43"/>
      <c r="B468" s="590"/>
      <c r="C468" s="590"/>
      <c r="D468" s="590"/>
      <c r="E468" s="590"/>
      <c r="F468" s="591"/>
      <c r="G468" s="591"/>
      <c r="H468" s="591"/>
      <c r="I468" s="591"/>
      <c r="J468" s="980"/>
      <c r="K468" s="980"/>
      <c r="L468" s="980"/>
      <c r="M468" s="980"/>
      <c r="N468" s="980"/>
      <c r="O468" s="980"/>
      <c r="P468" s="980"/>
      <c r="Q468" s="980"/>
      <c r="R468" s="984"/>
      <c r="S468" s="985"/>
    </row>
    <row r="469" spans="1:19">
      <c r="A469" s="43"/>
      <c r="B469" s="590"/>
      <c r="C469" s="590"/>
      <c r="D469" s="590"/>
      <c r="E469" s="590"/>
      <c r="F469" s="591"/>
      <c r="G469" s="591"/>
      <c r="H469" s="591"/>
      <c r="I469" s="591"/>
      <c r="J469" s="980"/>
      <c r="K469" s="980"/>
      <c r="L469" s="980"/>
      <c r="M469" s="980"/>
      <c r="N469" s="980"/>
      <c r="O469" s="980"/>
      <c r="P469" s="980"/>
      <c r="Q469" s="980"/>
      <c r="R469" s="984"/>
      <c r="S469" s="985"/>
    </row>
    <row r="470" spans="1:19">
      <c r="A470" s="43"/>
      <c r="B470" s="590"/>
      <c r="C470" s="590"/>
      <c r="D470" s="590"/>
      <c r="E470" s="590"/>
      <c r="F470" s="591"/>
      <c r="G470" s="591"/>
      <c r="H470" s="591"/>
      <c r="I470" s="591"/>
      <c r="J470" s="980"/>
      <c r="K470" s="980"/>
      <c r="L470" s="980"/>
      <c r="M470" s="980"/>
      <c r="N470" s="980"/>
      <c r="O470" s="980"/>
      <c r="P470" s="980"/>
      <c r="Q470" s="980"/>
      <c r="R470" s="984"/>
      <c r="S470" s="985"/>
    </row>
    <row r="471" spans="1:19">
      <c r="A471" s="43"/>
      <c r="B471" s="590"/>
      <c r="C471" s="590"/>
      <c r="D471" s="590"/>
      <c r="E471" s="590"/>
      <c r="F471" s="591"/>
      <c r="G471" s="591"/>
      <c r="H471" s="591"/>
      <c r="I471" s="591"/>
      <c r="J471" s="980"/>
      <c r="K471" s="980"/>
      <c r="L471" s="980"/>
      <c r="M471" s="980"/>
      <c r="N471" s="980"/>
      <c r="O471" s="980"/>
      <c r="P471" s="980"/>
      <c r="Q471" s="980"/>
      <c r="R471" s="984"/>
      <c r="S471" s="985"/>
    </row>
    <row r="472" spans="1:19">
      <c r="A472" s="43"/>
      <c r="B472" s="590"/>
      <c r="C472" s="590"/>
      <c r="D472" s="590"/>
      <c r="E472" s="590"/>
      <c r="F472" s="591"/>
      <c r="G472" s="591"/>
      <c r="H472" s="591"/>
      <c r="I472" s="591"/>
      <c r="J472" s="980"/>
      <c r="K472" s="980"/>
      <c r="L472" s="980"/>
      <c r="M472" s="980"/>
      <c r="N472" s="980"/>
      <c r="O472" s="980"/>
      <c r="P472" s="980"/>
      <c r="Q472" s="980"/>
      <c r="R472" s="984"/>
      <c r="S472" s="985"/>
    </row>
    <row r="473" spans="1:19">
      <c r="A473" s="43"/>
      <c r="B473" s="590"/>
      <c r="C473" s="590"/>
      <c r="D473" s="590"/>
      <c r="E473" s="590"/>
      <c r="F473" s="591"/>
      <c r="G473" s="591"/>
      <c r="H473" s="591"/>
      <c r="I473" s="591"/>
      <c r="J473" s="980"/>
      <c r="K473" s="980"/>
      <c r="L473" s="980"/>
      <c r="M473" s="980"/>
      <c r="N473" s="980"/>
      <c r="O473" s="980"/>
      <c r="P473" s="980"/>
      <c r="Q473" s="980"/>
      <c r="R473" s="984"/>
      <c r="S473" s="985"/>
    </row>
    <row r="474" spans="1:19">
      <c r="A474" s="43"/>
      <c r="B474" s="590"/>
      <c r="C474" s="590"/>
      <c r="D474" s="590"/>
      <c r="E474" s="590"/>
      <c r="F474" s="591"/>
      <c r="G474" s="591"/>
      <c r="H474" s="591"/>
      <c r="I474" s="591"/>
      <c r="J474" s="980"/>
      <c r="K474" s="980"/>
      <c r="L474" s="980"/>
      <c r="M474" s="980"/>
      <c r="N474" s="980"/>
      <c r="O474" s="980"/>
      <c r="P474" s="980"/>
      <c r="Q474" s="980"/>
      <c r="R474" s="984"/>
      <c r="S474" s="985"/>
    </row>
    <row r="475" spans="1:19">
      <c r="A475" s="43"/>
      <c r="B475" s="590"/>
      <c r="C475" s="590"/>
      <c r="D475" s="590"/>
      <c r="E475" s="590"/>
      <c r="F475" s="591"/>
      <c r="G475" s="591"/>
      <c r="H475" s="591"/>
      <c r="I475" s="591"/>
      <c r="J475" s="980"/>
      <c r="K475" s="980"/>
      <c r="L475" s="980"/>
      <c r="M475" s="980"/>
      <c r="N475" s="980"/>
      <c r="O475" s="980"/>
      <c r="P475" s="980"/>
      <c r="Q475" s="980"/>
      <c r="R475" s="984"/>
      <c r="S475" s="985"/>
    </row>
    <row r="476" spans="1:19">
      <c r="A476" s="43"/>
      <c r="B476" s="590"/>
      <c r="C476" s="590"/>
      <c r="D476" s="590"/>
      <c r="E476" s="590"/>
      <c r="F476" s="591"/>
      <c r="G476" s="591"/>
      <c r="H476" s="591"/>
      <c r="I476" s="591"/>
      <c r="J476" s="980"/>
      <c r="K476" s="980"/>
      <c r="L476" s="980"/>
      <c r="M476" s="980"/>
      <c r="N476" s="980"/>
      <c r="O476" s="980"/>
      <c r="P476" s="980"/>
      <c r="Q476" s="980"/>
      <c r="R476" s="984"/>
      <c r="S476" s="985"/>
    </row>
    <row r="477" spans="1:19">
      <c r="A477" s="43"/>
      <c r="B477" s="590"/>
      <c r="C477" s="590"/>
      <c r="D477" s="590"/>
      <c r="E477" s="590"/>
      <c r="F477" s="591"/>
      <c r="G477" s="591"/>
      <c r="H477" s="591"/>
      <c r="I477" s="591"/>
      <c r="J477" s="980"/>
      <c r="K477" s="980"/>
      <c r="L477" s="980"/>
      <c r="M477" s="980"/>
      <c r="N477" s="980"/>
      <c r="O477" s="980"/>
      <c r="P477" s="980"/>
      <c r="Q477" s="980"/>
      <c r="R477" s="984"/>
      <c r="S477" s="985"/>
    </row>
    <row r="478" spans="1:19">
      <c r="A478" s="43"/>
      <c r="B478" s="590"/>
      <c r="C478" s="590"/>
      <c r="D478" s="590"/>
      <c r="E478" s="590"/>
      <c r="F478" s="591"/>
      <c r="G478" s="591"/>
      <c r="H478" s="591"/>
      <c r="I478" s="591"/>
      <c r="J478" s="980"/>
      <c r="K478" s="980"/>
      <c r="L478" s="980"/>
      <c r="M478" s="980"/>
      <c r="N478" s="980"/>
      <c r="O478" s="980"/>
      <c r="P478" s="980"/>
      <c r="Q478" s="980"/>
      <c r="R478" s="984"/>
      <c r="S478" s="985"/>
    </row>
    <row r="479" spans="1:19">
      <c r="A479" s="43"/>
      <c r="B479" s="590"/>
      <c r="C479" s="590"/>
      <c r="D479" s="590"/>
      <c r="E479" s="590"/>
      <c r="F479" s="591"/>
      <c r="G479" s="591"/>
      <c r="H479" s="591"/>
      <c r="I479" s="591"/>
      <c r="J479" s="980"/>
      <c r="K479" s="980"/>
      <c r="L479" s="980"/>
      <c r="M479" s="980"/>
      <c r="N479" s="980"/>
      <c r="O479" s="980"/>
      <c r="P479" s="980"/>
      <c r="Q479" s="980"/>
      <c r="R479" s="984"/>
      <c r="S479" s="985"/>
    </row>
    <row r="480" spans="1:19">
      <c r="A480" s="43"/>
      <c r="B480" s="590"/>
      <c r="C480" s="590"/>
      <c r="D480" s="590"/>
      <c r="E480" s="590"/>
      <c r="F480" s="591"/>
      <c r="G480" s="591"/>
      <c r="H480" s="591"/>
      <c r="I480" s="591"/>
      <c r="J480" s="980"/>
      <c r="K480" s="980"/>
      <c r="L480" s="980"/>
      <c r="M480" s="980"/>
      <c r="N480" s="980"/>
      <c r="O480" s="980"/>
      <c r="P480" s="980"/>
      <c r="Q480" s="980"/>
      <c r="R480" s="984"/>
      <c r="S480" s="985"/>
    </row>
    <row r="481" spans="1:19">
      <c r="A481" s="43"/>
      <c r="B481" s="590"/>
      <c r="C481" s="590"/>
      <c r="D481" s="590"/>
      <c r="E481" s="590"/>
      <c r="F481" s="591"/>
      <c r="G481" s="591"/>
      <c r="H481" s="591"/>
      <c r="I481" s="591"/>
      <c r="J481" s="980"/>
      <c r="K481" s="980"/>
      <c r="L481" s="980"/>
      <c r="M481" s="980"/>
      <c r="N481" s="980"/>
      <c r="O481" s="980"/>
      <c r="P481" s="980"/>
      <c r="Q481" s="980"/>
      <c r="R481" s="984"/>
      <c r="S481" s="985"/>
    </row>
    <row r="482" spans="1:19">
      <c r="A482" s="43"/>
      <c r="B482" s="590"/>
      <c r="C482" s="590"/>
      <c r="D482" s="590"/>
      <c r="E482" s="590"/>
      <c r="F482" s="591"/>
      <c r="G482" s="591"/>
      <c r="H482" s="591"/>
      <c r="I482" s="591"/>
      <c r="J482" s="980"/>
      <c r="K482" s="980"/>
      <c r="L482" s="980"/>
      <c r="M482" s="980"/>
      <c r="N482" s="980"/>
      <c r="O482" s="980"/>
      <c r="P482" s="980"/>
      <c r="Q482" s="980"/>
      <c r="R482" s="984"/>
      <c r="S482" s="985"/>
    </row>
    <row r="483" spans="1:19">
      <c r="A483" s="43"/>
      <c r="B483" s="590"/>
      <c r="C483" s="590"/>
      <c r="D483" s="590"/>
      <c r="E483" s="590"/>
      <c r="F483" s="591"/>
      <c r="G483" s="591"/>
      <c r="H483" s="591"/>
      <c r="I483" s="591"/>
      <c r="J483" s="980"/>
      <c r="K483" s="980"/>
      <c r="L483" s="980"/>
      <c r="M483" s="980"/>
      <c r="N483" s="980"/>
      <c r="O483" s="980"/>
      <c r="P483" s="980"/>
      <c r="Q483" s="980"/>
      <c r="R483" s="984"/>
      <c r="S483" s="985"/>
    </row>
    <row r="484" spans="1:19">
      <c r="A484" s="43"/>
      <c r="B484" s="590"/>
      <c r="C484" s="590"/>
      <c r="D484" s="590"/>
      <c r="E484" s="590"/>
      <c r="F484" s="591"/>
      <c r="G484" s="591"/>
      <c r="H484" s="591"/>
      <c r="I484" s="591"/>
      <c r="J484" s="980"/>
      <c r="K484" s="980"/>
      <c r="L484" s="980"/>
      <c r="M484" s="980"/>
      <c r="N484" s="980"/>
      <c r="O484" s="980"/>
      <c r="P484" s="980"/>
      <c r="Q484" s="980"/>
      <c r="R484" s="984"/>
      <c r="S484" s="985"/>
    </row>
    <row r="485" spans="1:19">
      <c r="A485" s="43"/>
      <c r="B485" s="590"/>
      <c r="C485" s="590"/>
      <c r="D485" s="590"/>
      <c r="E485" s="590"/>
      <c r="F485" s="591"/>
      <c r="G485" s="591"/>
      <c r="H485" s="591"/>
      <c r="I485" s="591"/>
      <c r="J485" s="980"/>
      <c r="K485" s="980"/>
      <c r="L485" s="980"/>
      <c r="M485" s="980"/>
      <c r="N485" s="980"/>
      <c r="O485" s="980"/>
      <c r="P485" s="980"/>
      <c r="Q485" s="980"/>
      <c r="R485" s="984"/>
      <c r="S485" s="985"/>
    </row>
    <row r="486" spans="1:19">
      <c r="A486" s="43"/>
      <c r="B486" s="590"/>
      <c r="C486" s="590"/>
      <c r="D486" s="590"/>
      <c r="E486" s="590"/>
      <c r="F486" s="591"/>
      <c r="G486" s="591"/>
      <c r="H486" s="591"/>
      <c r="I486" s="591"/>
      <c r="J486" s="980"/>
      <c r="K486" s="980"/>
      <c r="L486" s="980"/>
      <c r="M486" s="980"/>
      <c r="N486" s="980"/>
      <c r="O486" s="980"/>
      <c r="P486" s="980"/>
      <c r="Q486" s="980"/>
      <c r="R486" s="984"/>
      <c r="S486" s="985"/>
    </row>
    <row r="487" spans="1:19">
      <c r="A487" s="43"/>
      <c r="B487" s="590"/>
      <c r="C487" s="590"/>
      <c r="D487" s="590"/>
      <c r="E487" s="590"/>
      <c r="F487" s="591"/>
      <c r="G487" s="591"/>
      <c r="H487" s="591"/>
      <c r="I487" s="591"/>
      <c r="J487" s="980"/>
      <c r="K487" s="980"/>
      <c r="L487" s="980"/>
      <c r="M487" s="980"/>
      <c r="N487" s="980"/>
      <c r="O487" s="980"/>
      <c r="P487" s="980"/>
      <c r="Q487" s="980"/>
      <c r="R487" s="984"/>
      <c r="S487" s="985"/>
    </row>
    <row r="488" spans="1:19">
      <c r="A488" s="43"/>
      <c r="B488" s="590"/>
      <c r="C488" s="590"/>
      <c r="D488" s="590"/>
      <c r="E488" s="590"/>
      <c r="F488" s="591"/>
      <c r="G488" s="591"/>
      <c r="H488" s="591"/>
      <c r="I488" s="591"/>
      <c r="J488" s="980"/>
      <c r="K488" s="980"/>
      <c r="L488" s="980"/>
      <c r="M488" s="980"/>
      <c r="N488" s="980"/>
      <c r="O488" s="980"/>
      <c r="P488" s="980"/>
      <c r="Q488" s="980"/>
      <c r="R488" s="984"/>
      <c r="S488" s="985"/>
    </row>
    <row r="489" spans="1:19">
      <c r="A489" s="43"/>
      <c r="B489" s="590"/>
      <c r="C489" s="590"/>
      <c r="D489" s="590"/>
      <c r="E489" s="590"/>
      <c r="F489" s="591"/>
      <c r="G489" s="591"/>
      <c r="H489" s="591"/>
      <c r="I489" s="591"/>
      <c r="J489" s="980"/>
      <c r="K489" s="980"/>
      <c r="L489" s="980"/>
      <c r="M489" s="980"/>
      <c r="N489" s="980"/>
      <c r="O489" s="980"/>
      <c r="P489" s="980"/>
      <c r="Q489" s="980"/>
      <c r="R489" s="984"/>
      <c r="S489" s="985"/>
    </row>
    <row r="490" spans="1:19">
      <c r="A490" s="43"/>
      <c r="B490" s="590"/>
      <c r="C490" s="590"/>
      <c r="D490" s="590"/>
      <c r="E490" s="590"/>
      <c r="F490" s="591"/>
      <c r="G490" s="591"/>
      <c r="H490" s="591"/>
      <c r="I490" s="591"/>
      <c r="J490" s="980"/>
      <c r="K490" s="980"/>
      <c r="L490" s="980"/>
      <c r="M490" s="980"/>
      <c r="N490" s="980"/>
      <c r="O490" s="980"/>
      <c r="P490" s="980"/>
      <c r="Q490" s="980"/>
      <c r="R490" s="984"/>
      <c r="S490" s="985"/>
    </row>
    <row r="491" spans="1:19">
      <c r="A491" s="43"/>
      <c r="B491" s="590"/>
      <c r="C491" s="590"/>
      <c r="D491" s="590"/>
      <c r="E491" s="590"/>
      <c r="F491" s="591"/>
      <c r="G491" s="591"/>
      <c r="H491" s="591"/>
      <c r="I491" s="591"/>
      <c r="J491" s="980"/>
      <c r="K491" s="980"/>
      <c r="L491" s="980"/>
      <c r="M491" s="980"/>
      <c r="N491" s="980"/>
      <c r="O491" s="980"/>
      <c r="P491" s="980"/>
      <c r="Q491" s="980"/>
      <c r="R491" s="984"/>
      <c r="S491" s="985"/>
    </row>
    <row r="492" spans="1:19">
      <c r="A492" s="43"/>
      <c r="B492" s="590"/>
      <c r="C492" s="590"/>
      <c r="D492" s="590"/>
      <c r="E492" s="590"/>
      <c r="F492" s="591"/>
      <c r="G492" s="591"/>
      <c r="H492" s="591"/>
      <c r="I492" s="591"/>
      <c r="J492" s="980"/>
      <c r="K492" s="980"/>
      <c r="L492" s="980"/>
      <c r="M492" s="980"/>
      <c r="N492" s="980"/>
      <c r="O492" s="980"/>
      <c r="P492" s="980"/>
      <c r="Q492" s="980"/>
      <c r="R492" s="984"/>
      <c r="S492" s="985"/>
    </row>
    <row r="493" spans="1:19">
      <c r="A493" s="43"/>
      <c r="B493" s="590"/>
      <c r="C493" s="590"/>
      <c r="D493" s="590"/>
      <c r="E493" s="590"/>
      <c r="F493" s="591"/>
      <c r="G493" s="591"/>
      <c r="H493" s="591"/>
      <c r="I493" s="591"/>
      <c r="J493" s="980"/>
      <c r="K493" s="980"/>
      <c r="L493" s="980"/>
      <c r="M493" s="980"/>
      <c r="N493" s="980"/>
      <c r="O493" s="980"/>
      <c r="P493" s="980"/>
      <c r="Q493" s="980"/>
      <c r="R493" s="984"/>
      <c r="S493" s="985"/>
    </row>
    <row r="494" spans="1:19">
      <c r="A494" s="43"/>
      <c r="B494" s="590"/>
      <c r="C494" s="590"/>
      <c r="D494" s="590"/>
      <c r="E494" s="590"/>
      <c r="F494" s="591"/>
      <c r="G494" s="591"/>
      <c r="H494" s="591"/>
      <c r="I494" s="591"/>
      <c r="J494" s="980"/>
      <c r="K494" s="980"/>
      <c r="L494" s="980"/>
      <c r="M494" s="980"/>
      <c r="N494" s="980"/>
      <c r="O494" s="980"/>
      <c r="P494" s="980"/>
      <c r="Q494" s="980"/>
      <c r="R494" s="984"/>
      <c r="S494" s="985"/>
    </row>
    <row r="495" spans="1:19">
      <c r="A495" s="43"/>
      <c r="B495" s="590"/>
      <c r="C495" s="590"/>
      <c r="D495" s="590"/>
      <c r="E495" s="590"/>
      <c r="F495" s="591"/>
      <c r="G495" s="591"/>
      <c r="H495" s="591"/>
      <c r="I495" s="591"/>
      <c r="J495" s="980"/>
      <c r="K495" s="980"/>
      <c r="L495" s="980"/>
      <c r="M495" s="980"/>
      <c r="N495" s="980"/>
      <c r="O495" s="980"/>
      <c r="P495" s="980"/>
      <c r="Q495" s="980"/>
      <c r="R495" s="984"/>
      <c r="S495" s="985"/>
    </row>
    <row r="496" spans="1:19">
      <c r="A496" s="43"/>
      <c r="B496" s="590"/>
      <c r="C496" s="590"/>
      <c r="D496" s="590"/>
      <c r="E496" s="590"/>
      <c r="F496" s="591"/>
      <c r="G496" s="591"/>
      <c r="H496" s="591"/>
      <c r="I496" s="591"/>
      <c r="J496" s="980"/>
      <c r="K496" s="980"/>
      <c r="L496" s="980"/>
      <c r="M496" s="980"/>
      <c r="N496" s="980"/>
      <c r="O496" s="980"/>
      <c r="P496" s="980"/>
      <c r="Q496" s="980"/>
      <c r="R496" s="984"/>
      <c r="S496" s="985"/>
    </row>
    <row r="497" spans="1:19">
      <c r="A497" s="43"/>
      <c r="B497" s="590"/>
      <c r="C497" s="590"/>
      <c r="D497" s="590"/>
      <c r="E497" s="590"/>
      <c r="F497" s="591"/>
      <c r="G497" s="591"/>
      <c r="H497" s="591"/>
      <c r="I497" s="591"/>
      <c r="J497" s="980"/>
      <c r="K497" s="980"/>
      <c r="L497" s="980"/>
      <c r="M497" s="980"/>
      <c r="N497" s="980"/>
      <c r="O497" s="980"/>
      <c r="P497" s="980"/>
      <c r="Q497" s="980"/>
      <c r="R497" s="984"/>
      <c r="S497" s="985"/>
    </row>
    <row r="498" spans="1:19">
      <c r="A498" s="43"/>
      <c r="B498" s="590"/>
      <c r="C498" s="590"/>
      <c r="D498" s="590"/>
      <c r="E498" s="590"/>
      <c r="F498" s="591"/>
      <c r="G498" s="591"/>
      <c r="H498" s="591"/>
      <c r="I498" s="591"/>
      <c r="J498" s="980"/>
      <c r="K498" s="980"/>
      <c r="L498" s="980"/>
      <c r="M498" s="980"/>
      <c r="N498" s="980"/>
      <c r="O498" s="980"/>
      <c r="P498" s="980"/>
      <c r="Q498" s="980"/>
      <c r="R498" s="984"/>
      <c r="S498" s="985"/>
    </row>
    <row r="499" spans="1:19">
      <c r="A499" s="43"/>
      <c r="B499" s="590"/>
      <c r="C499" s="590"/>
      <c r="D499" s="590"/>
      <c r="E499" s="590"/>
      <c r="F499" s="591"/>
      <c r="G499" s="591"/>
      <c r="H499" s="591"/>
      <c r="I499" s="591"/>
      <c r="J499" s="980"/>
      <c r="K499" s="980"/>
      <c r="L499" s="980"/>
      <c r="M499" s="980"/>
      <c r="N499" s="980"/>
      <c r="O499" s="980"/>
      <c r="P499" s="980"/>
      <c r="Q499" s="980"/>
      <c r="R499" s="984"/>
      <c r="S499" s="985"/>
    </row>
    <row r="500" spans="1:19">
      <c r="A500" s="43"/>
      <c r="B500" s="590"/>
      <c r="C500" s="590"/>
      <c r="D500" s="590"/>
      <c r="E500" s="590"/>
      <c r="F500" s="591"/>
      <c r="G500" s="591"/>
      <c r="H500" s="591"/>
      <c r="I500" s="591"/>
      <c r="J500" s="980"/>
      <c r="K500" s="980"/>
      <c r="L500" s="980"/>
      <c r="M500" s="980"/>
      <c r="N500" s="980"/>
      <c r="O500" s="980"/>
      <c r="P500" s="980"/>
      <c r="Q500" s="980"/>
      <c r="R500" s="984"/>
      <c r="S500" s="985"/>
    </row>
    <row r="501" spans="1:19">
      <c r="A501" s="43"/>
      <c r="B501" s="590"/>
      <c r="C501" s="590"/>
      <c r="D501" s="590"/>
      <c r="E501" s="590"/>
      <c r="F501" s="591"/>
      <c r="G501" s="591"/>
      <c r="H501" s="591"/>
      <c r="I501" s="591"/>
      <c r="J501" s="980"/>
      <c r="K501" s="980"/>
      <c r="L501" s="980"/>
      <c r="M501" s="980"/>
      <c r="N501" s="980"/>
      <c r="O501" s="980"/>
      <c r="P501" s="980"/>
      <c r="Q501" s="980"/>
      <c r="R501" s="984"/>
      <c r="S501" s="985"/>
    </row>
    <row r="502" spans="1:19">
      <c r="A502" s="43"/>
      <c r="B502" s="590"/>
      <c r="C502" s="590"/>
      <c r="D502" s="590"/>
      <c r="E502" s="590"/>
      <c r="F502" s="591"/>
      <c r="G502" s="591"/>
      <c r="H502" s="591"/>
      <c r="I502" s="591"/>
      <c r="J502" s="980"/>
      <c r="K502" s="980"/>
      <c r="L502" s="980"/>
      <c r="M502" s="980"/>
      <c r="N502" s="980"/>
      <c r="O502" s="980"/>
      <c r="P502" s="980"/>
      <c r="Q502" s="980"/>
      <c r="R502" s="984"/>
      <c r="S502" s="985"/>
    </row>
    <row r="503" spans="1:19">
      <c r="A503" s="43"/>
      <c r="B503" s="590"/>
      <c r="C503" s="590"/>
      <c r="D503" s="590"/>
      <c r="E503" s="590"/>
      <c r="F503" s="591"/>
      <c r="G503" s="591"/>
      <c r="H503" s="591"/>
      <c r="I503" s="591"/>
      <c r="J503" s="980"/>
      <c r="K503" s="980"/>
      <c r="L503" s="980"/>
      <c r="M503" s="980"/>
      <c r="N503" s="980"/>
      <c r="O503" s="980"/>
      <c r="P503" s="980"/>
      <c r="Q503" s="980"/>
      <c r="R503" s="984"/>
      <c r="S503" s="985"/>
    </row>
    <row r="504" spans="1:19">
      <c r="A504" s="43"/>
      <c r="B504" s="590"/>
      <c r="C504" s="590"/>
      <c r="D504" s="590"/>
      <c r="E504" s="590"/>
      <c r="F504" s="591"/>
      <c r="G504" s="591"/>
      <c r="H504" s="591"/>
      <c r="I504" s="591"/>
      <c r="J504" s="980"/>
      <c r="K504" s="980"/>
      <c r="L504" s="980"/>
      <c r="M504" s="980"/>
      <c r="N504" s="980"/>
      <c r="O504" s="980"/>
      <c r="P504" s="980"/>
      <c r="Q504" s="980"/>
      <c r="R504" s="984"/>
      <c r="S504" s="985"/>
    </row>
    <row r="505" spans="1:19">
      <c r="A505" s="43"/>
      <c r="B505" s="590"/>
      <c r="C505" s="590"/>
      <c r="D505" s="590"/>
      <c r="E505" s="590"/>
      <c r="F505" s="591"/>
      <c r="G505" s="591"/>
      <c r="H505" s="591"/>
      <c r="I505" s="591"/>
      <c r="J505" s="980"/>
      <c r="K505" s="980"/>
      <c r="L505" s="980"/>
      <c r="M505" s="980"/>
      <c r="N505" s="980"/>
      <c r="O505" s="980"/>
      <c r="P505" s="980"/>
      <c r="Q505" s="980"/>
      <c r="R505" s="984"/>
      <c r="S505" s="985"/>
    </row>
    <row r="506" spans="1:19">
      <c r="A506" s="43"/>
      <c r="B506" s="590"/>
      <c r="C506" s="590"/>
      <c r="D506" s="590"/>
      <c r="E506" s="590"/>
      <c r="F506" s="591"/>
      <c r="G506" s="591"/>
      <c r="H506" s="591"/>
      <c r="I506" s="591"/>
      <c r="J506" s="980"/>
      <c r="K506" s="980"/>
      <c r="L506" s="980"/>
      <c r="M506" s="980"/>
      <c r="N506" s="980"/>
      <c r="O506" s="980"/>
      <c r="P506" s="980"/>
      <c r="Q506" s="980"/>
      <c r="R506" s="984"/>
      <c r="S506" s="985"/>
    </row>
    <row r="507" spans="1:19">
      <c r="A507" s="43"/>
      <c r="B507" s="590"/>
      <c r="C507" s="590"/>
      <c r="D507" s="590"/>
      <c r="E507" s="590"/>
      <c r="F507" s="591"/>
      <c r="G507" s="591"/>
      <c r="H507" s="591"/>
      <c r="I507" s="591"/>
      <c r="J507" s="980"/>
      <c r="K507" s="980"/>
      <c r="L507" s="980"/>
      <c r="M507" s="980"/>
      <c r="N507" s="980"/>
      <c r="O507" s="980"/>
      <c r="P507" s="980"/>
      <c r="Q507" s="980"/>
      <c r="R507" s="984"/>
      <c r="S507" s="985"/>
    </row>
    <row r="508" spans="1:19">
      <c r="A508" s="43"/>
      <c r="B508" s="590"/>
      <c r="C508" s="590"/>
      <c r="D508" s="590"/>
      <c r="E508" s="590"/>
      <c r="F508" s="591"/>
      <c r="G508" s="591"/>
      <c r="H508" s="591"/>
      <c r="I508" s="591"/>
      <c r="J508" s="980"/>
      <c r="K508" s="980"/>
      <c r="L508" s="980"/>
      <c r="M508" s="980"/>
      <c r="N508" s="980"/>
      <c r="O508" s="980"/>
      <c r="P508" s="980"/>
      <c r="Q508" s="980"/>
      <c r="R508" s="984"/>
      <c r="S508" s="985"/>
    </row>
    <row r="509" spans="1:19">
      <c r="A509" s="43"/>
      <c r="B509" s="590"/>
      <c r="C509" s="590"/>
      <c r="D509" s="590"/>
      <c r="E509" s="590"/>
      <c r="F509" s="591"/>
      <c r="G509" s="591"/>
      <c r="H509" s="591"/>
      <c r="I509" s="591"/>
      <c r="J509" s="980"/>
      <c r="K509" s="980"/>
      <c r="L509" s="980"/>
      <c r="M509" s="980"/>
      <c r="N509" s="980"/>
      <c r="O509" s="980"/>
      <c r="P509" s="980"/>
      <c r="Q509" s="980"/>
      <c r="R509" s="984"/>
      <c r="S509" s="985"/>
    </row>
    <row r="510" spans="1:19">
      <c r="A510" s="43"/>
      <c r="B510" s="590"/>
      <c r="C510" s="590"/>
      <c r="D510" s="590"/>
      <c r="E510" s="590"/>
      <c r="F510" s="591"/>
      <c r="G510" s="591"/>
      <c r="H510" s="591"/>
      <c r="I510" s="591"/>
      <c r="J510" s="980"/>
      <c r="K510" s="980"/>
      <c r="L510" s="980"/>
      <c r="M510" s="980"/>
      <c r="N510" s="980"/>
      <c r="O510" s="980"/>
      <c r="P510" s="980"/>
      <c r="Q510" s="980"/>
      <c r="R510" s="984"/>
      <c r="S510" s="985"/>
    </row>
    <row r="511" spans="1:19">
      <c r="A511" s="43"/>
      <c r="B511" s="590"/>
      <c r="C511" s="590"/>
      <c r="D511" s="590"/>
      <c r="E511" s="590"/>
      <c r="F511" s="591"/>
      <c r="G511" s="591"/>
      <c r="H511" s="591"/>
      <c r="I511" s="591"/>
      <c r="J511" s="980"/>
      <c r="K511" s="980"/>
      <c r="L511" s="980"/>
      <c r="M511" s="980"/>
      <c r="N511" s="980"/>
      <c r="O511" s="980"/>
      <c r="P511" s="980"/>
      <c r="Q511" s="980"/>
      <c r="R511" s="984"/>
      <c r="S511" s="985"/>
    </row>
    <row r="512" spans="1:19">
      <c r="A512" s="43"/>
      <c r="B512" s="590"/>
      <c r="C512" s="590"/>
      <c r="D512" s="590"/>
      <c r="E512" s="590"/>
      <c r="F512" s="591"/>
      <c r="G512" s="591"/>
      <c r="H512" s="591"/>
      <c r="I512" s="591"/>
      <c r="J512" s="980"/>
      <c r="K512" s="980"/>
      <c r="L512" s="980"/>
      <c r="M512" s="980"/>
      <c r="N512" s="980"/>
      <c r="O512" s="980"/>
      <c r="P512" s="980"/>
      <c r="Q512" s="980"/>
      <c r="R512" s="984"/>
      <c r="S512" s="985"/>
    </row>
    <row r="513" spans="1:19">
      <c r="A513" s="43"/>
      <c r="B513" s="590"/>
      <c r="C513" s="590"/>
      <c r="D513" s="590"/>
      <c r="E513" s="590"/>
      <c r="F513" s="591"/>
      <c r="G513" s="591"/>
      <c r="H513" s="591"/>
      <c r="I513" s="591"/>
      <c r="J513" s="980"/>
      <c r="K513" s="980"/>
      <c r="L513" s="980"/>
      <c r="M513" s="980"/>
      <c r="N513" s="980"/>
      <c r="O513" s="980"/>
      <c r="P513" s="980"/>
      <c r="Q513" s="980"/>
      <c r="R513" s="984"/>
      <c r="S513" s="985"/>
    </row>
    <row r="514" spans="1:19">
      <c r="A514" s="43"/>
      <c r="B514" s="590"/>
      <c r="C514" s="590"/>
      <c r="D514" s="590"/>
      <c r="E514" s="590"/>
      <c r="F514" s="591"/>
      <c r="G514" s="591"/>
      <c r="H514" s="591"/>
      <c r="I514" s="591"/>
      <c r="J514" s="980"/>
      <c r="K514" s="980"/>
      <c r="L514" s="980"/>
      <c r="M514" s="980"/>
      <c r="N514" s="980"/>
      <c r="O514" s="980"/>
      <c r="P514" s="980"/>
      <c r="Q514" s="980"/>
      <c r="R514" s="984"/>
      <c r="S514" s="985"/>
    </row>
    <row r="515" spans="1:19">
      <c r="A515" s="43"/>
      <c r="B515" s="590"/>
      <c r="C515" s="590"/>
      <c r="D515" s="590"/>
      <c r="E515" s="590"/>
      <c r="F515" s="591"/>
      <c r="G515" s="591"/>
      <c r="H515" s="591"/>
      <c r="I515" s="591"/>
      <c r="J515" s="980"/>
      <c r="K515" s="980"/>
      <c r="L515" s="980"/>
      <c r="M515" s="980"/>
      <c r="N515" s="980"/>
      <c r="O515" s="980"/>
      <c r="P515" s="980"/>
      <c r="Q515" s="980"/>
      <c r="R515" s="984"/>
      <c r="S515" s="985"/>
    </row>
    <row r="516" spans="1:19">
      <c r="A516" s="43"/>
      <c r="B516" s="590"/>
      <c r="C516" s="590"/>
      <c r="D516" s="590"/>
      <c r="E516" s="590"/>
      <c r="F516" s="591"/>
      <c r="G516" s="591"/>
      <c r="H516" s="591"/>
      <c r="I516" s="591"/>
      <c r="J516" s="980"/>
      <c r="K516" s="980"/>
      <c r="L516" s="980"/>
      <c r="M516" s="980"/>
      <c r="N516" s="980"/>
      <c r="O516" s="980"/>
      <c r="P516" s="980"/>
      <c r="Q516" s="980"/>
      <c r="R516" s="984"/>
      <c r="S516" s="985"/>
    </row>
    <row r="517" spans="1:19">
      <c r="A517" s="43"/>
      <c r="B517" s="590"/>
      <c r="C517" s="590"/>
      <c r="D517" s="590"/>
      <c r="E517" s="590"/>
      <c r="F517" s="591"/>
      <c r="G517" s="591"/>
      <c r="H517" s="591"/>
      <c r="I517" s="591"/>
      <c r="J517" s="980"/>
      <c r="K517" s="980"/>
      <c r="L517" s="980"/>
      <c r="M517" s="980"/>
      <c r="N517" s="980"/>
      <c r="O517" s="980"/>
      <c r="P517" s="980"/>
      <c r="Q517" s="980"/>
      <c r="R517" s="984"/>
      <c r="S517" s="985"/>
    </row>
    <row r="518" spans="1:19">
      <c r="A518" s="43"/>
      <c r="B518" s="590"/>
      <c r="C518" s="590"/>
      <c r="D518" s="590"/>
      <c r="E518" s="590"/>
      <c r="F518" s="591"/>
      <c r="G518" s="591"/>
      <c r="H518" s="591"/>
      <c r="I518" s="591"/>
      <c r="J518" s="980"/>
      <c r="K518" s="980"/>
      <c r="L518" s="980"/>
      <c r="M518" s="980"/>
      <c r="N518" s="980"/>
      <c r="O518" s="980"/>
      <c r="P518" s="980"/>
      <c r="Q518" s="980"/>
      <c r="R518" s="984"/>
      <c r="S518" s="985"/>
    </row>
    <row r="519" spans="1:19">
      <c r="A519" s="43"/>
      <c r="B519" s="590"/>
      <c r="C519" s="590"/>
      <c r="D519" s="590"/>
      <c r="E519" s="590"/>
      <c r="F519" s="591"/>
      <c r="G519" s="591"/>
      <c r="H519" s="591"/>
      <c r="I519" s="591"/>
      <c r="J519" s="980"/>
      <c r="K519" s="980"/>
      <c r="L519" s="980"/>
      <c r="M519" s="980"/>
      <c r="N519" s="980"/>
      <c r="O519" s="980"/>
      <c r="P519" s="980"/>
      <c r="Q519" s="980"/>
      <c r="R519" s="984"/>
      <c r="S519" s="985"/>
    </row>
    <row r="520" spans="1:19">
      <c r="A520" s="43"/>
      <c r="B520" s="590"/>
      <c r="C520" s="590"/>
      <c r="D520" s="590"/>
      <c r="E520" s="590"/>
      <c r="F520" s="591"/>
      <c r="G520" s="591"/>
      <c r="H520" s="591"/>
      <c r="I520" s="591"/>
      <c r="J520" s="980"/>
      <c r="K520" s="980"/>
      <c r="L520" s="980"/>
      <c r="M520" s="980"/>
      <c r="N520" s="980"/>
      <c r="O520" s="980"/>
      <c r="P520" s="980"/>
      <c r="Q520" s="980"/>
      <c r="R520" s="984"/>
      <c r="S520" s="985"/>
    </row>
    <row r="521" spans="1:19">
      <c r="A521" s="43"/>
      <c r="B521" s="590"/>
      <c r="C521" s="590"/>
      <c r="D521" s="590"/>
      <c r="E521" s="590"/>
      <c r="F521" s="591"/>
      <c r="G521" s="591"/>
      <c r="H521" s="591"/>
      <c r="I521" s="591"/>
      <c r="J521" s="980"/>
      <c r="K521" s="980"/>
      <c r="L521" s="980"/>
      <c r="M521" s="980"/>
      <c r="N521" s="980"/>
      <c r="O521" s="980"/>
      <c r="P521" s="980"/>
      <c r="Q521" s="980"/>
      <c r="R521" s="984"/>
      <c r="S521" s="985"/>
    </row>
    <row r="522" spans="1:19">
      <c r="A522" s="43"/>
      <c r="B522" s="590"/>
      <c r="C522" s="590"/>
      <c r="D522" s="590"/>
      <c r="E522" s="590"/>
      <c r="F522" s="591"/>
      <c r="G522" s="591"/>
      <c r="H522" s="591"/>
      <c r="I522" s="591"/>
      <c r="J522" s="980"/>
      <c r="K522" s="980"/>
      <c r="L522" s="980"/>
      <c r="M522" s="980"/>
      <c r="N522" s="980"/>
      <c r="O522" s="980"/>
      <c r="P522" s="980"/>
      <c r="Q522" s="980"/>
      <c r="R522" s="984"/>
      <c r="S522" s="985"/>
    </row>
    <row r="523" spans="1:19">
      <c r="A523" s="43"/>
      <c r="J523" s="981"/>
      <c r="K523" s="981"/>
      <c r="L523" s="981"/>
      <c r="M523" s="981"/>
      <c r="N523" s="981"/>
      <c r="O523" s="981"/>
      <c r="P523" s="981"/>
      <c r="Q523" s="981"/>
      <c r="R523" s="986"/>
      <c r="S523" s="985"/>
    </row>
    <row r="524" spans="1:19">
      <c r="A524" s="43"/>
      <c r="J524" s="981"/>
      <c r="K524" s="981"/>
      <c r="L524" s="981"/>
      <c r="M524" s="981"/>
      <c r="N524" s="981"/>
      <c r="O524" s="981"/>
      <c r="P524" s="981"/>
      <c r="Q524" s="981"/>
      <c r="R524" s="986"/>
      <c r="S524" s="985"/>
    </row>
    <row r="525" spans="1:19">
      <c r="A525" s="43"/>
      <c r="J525" s="981"/>
      <c r="K525" s="981"/>
      <c r="L525" s="981"/>
      <c r="M525" s="981"/>
      <c r="N525" s="981"/>
      <c r="O525" s="981"/>
      <c r="P525" s="981"/>
      <c r="Q525" s="981"/>
      <c r="R525" s="986"/>
      <c r="S525" s="985"/>
    </row>
    <row r="526" spans="1:19">
      <c r="A526" s="43"/>
      <c r="J526" s="981"/>
      <c r="K526" s="981"/>
      <c r="L526" s="981"/>
      <c r="M526" s="981"/>
      <c r="N526" s="981"/>
      <c r="O526" s="981"/>
      <c r="P526" s="981"/>
      <c r="Q526" s="981"/>
      <c r="R526" s="986"/>
      <c r="S526" s="985"/>
    </row>
    <row r="527" spans="1:19">
      <c r="A527" s="43"/>
      <c r="J527" s="981"/>
      <c r="K527" s="981"/>
      <c r="L527" s="981"/>
      <c r="M527" s="981"/>
      <c r="N527" s="981"/>
      <c r="O527" s="981"/>
      <c r="P527" s="981"/>
      <c r="Q527" s="981"/>
      <c r="R527" s="986"/>
      <c r="S527" s="985"/>
    </row>
    <row r="528" spans="1:19">
      <c r="A528" s="43"/>
      <c r="J528" s="981"/>
      <c r="K528" s="981"/>
      <c r="L528" s="981"/>
      <c r="M528" s="981"/>
      <c r="N528" s="981"/>
      <c r="O528" s="981"/>
      <c r="P528" s="981"/>
      <c r="Q528" s="981"/>
      <c r="R528" s="986"/>
      <c r="S528" s="985"/>
    </row>
    <row r="529" spans="1:19">
      <c r="A529" s="43"/>
      <c r="J529" s="981"/>
      <c r="K529" s="981"/>
      <c r="L529" s="981"/>
      <c r="M529" s="981"/>
      <c r="N529" s="981"/>
      <c r="O529" s="981"/>
      <c r="P529" s="981"/>
      <c r="Q529" s="981"/>
      <c r="R529" s="986"/>
      <c r="S529" s="985"/>
    </row>
    <row r="530" spans="1:19">
      <c r="A530" s="43"/>
      <c r="J530" s="981"/>
      <c r="K530" s="981"/>
      <c r="L530" s="981"/>
      <c r="M530" s="981"/>
      <c r="N530" s="981"/>
      <c r="O530" s="981"/>
      <c r="P530" s="981"/>
      <c r="Q530" s="981"/>
      <c r="R530" s="986"/>
      <c r="S530" s="985"/>
    </row>
    <row r="531" spans="1:19">
      <c r="A531" s="43"/>
      <c r="J531" s="981"/>
      <c r="K531" s="981"/>
      <c r="L531" s="981"/>
      <c r="M531" s="981"/>
      <c r="N531" s="981"/>
      <c r="O531" s="981"/>
      <c r="P531" s="981"/>
      <c r="Q531" s="981"/>
      <c r="R531" s="986"/>
      <c r="S531" s="985"/>
    </row>
    <row r="532" spans="1:19">
      <c r="A532" s="43"/>
      <c r="J532" s="981"/>
      <c r="K532" s="981"/>
      <c r="L532" s="981"/>
      <c r="M532" s="981"/>
      <c r="N532" s="981"/>
      <c r="O532" s="981"/>
      <c r="P532" s="981"/>
      <c r="Q532" s="981"/>
      <c r="R532" s="986"/>
      <c r="S532" s="985"/>
    </row>
    <row r="533" spans="1:19">
      <c r="A533" s="43"/>
      <c r="J533" s="981"/>
      <c r="K533" s="981"/>
      <c r="L533" s="981"/>
      <c r="M533" s="981"/>
      <c r="N533" s="981"/>
      <c r="O533" s="981"/>
      <c r="P533" s="981"/>
      <c r="Q533" s="981"/>
      <c r="R533" s="986"/>
      <c r="S533" s="985"/>
    </row>
    <row r="534" spans="1:19">
      <c r="A534" s="43"/>
      <c r="J534" s="981"/>
      <c r="K534" s="981"/>
      <c r="L534" s="981"/>
      <c r="M534" s="981"/>
      <c r="N534" s="981"/>
      <c r="O534" s="981"/>
      <c r="P534" s="981"/>
      <c r="Q534" s="981"/>
      <c r="R534" s="986"/>
      <c r="S534" s="985"/>
    </row>
    <row r="535" spans="1:19">
      <c r="A535" s="43"/>
      <c r="J535" s="981"/>
      <c r="K535" s="981"/>
      <c r="L535" s="981"/>
      <c r="M535" s="981"/>
      <c r="N535" s="981"/>
      <c r="O535" s="981"/>
      <c r="P535" s="981"/>
      <c r="Q535" s="981"/>
      <c r="R535" s="986"/>
      <c r="S535" s="985"/>
    </row>
    <row r="536" spans="1:19">
      <c r="A536" s="43"/>
      <c r="J536" s="981"/>
      <c r="K536" s="981"/>
      <c r="L536" s="981"/>
      <c r="M536" s="981"/>
      <c r="N536" s="981"/>
      <c r="O536" s="981"/>
      <c r="P536" s="981"/>
      <c r="Q536" s="981"/>
      <c r="R536" s="986"/>
      <c r="S536" s="985"/>
    </row>
    <row r="537" spans="1:19">
      <c r="A537" s="43"/>
      <c r="J537" s="981"/>
      <c r="K537" s="981"/>
      <c r="L537" s="981"/>
      <c r="M537" s="981"/>
      <c r="N537" s="981"/>
      <c r="O537" s="981"/>
      <c r="P537" s="981"/>
      <c r="Q537" s="981"/>
      <c r="R537" s="986"/>
      <c r="S537" s="985"/>
    </row>
    <row r="538" spans="1:19">
      <c r="A538" s="43"/>
      <c r="J538" s="981"/>
      <c r="K538" s="981"/>
      <c r="L538" s="981"/>
      <c r="M538" s="981"/>
      <c r="N538" s="981"/>
      <c r="O538" s="981"/>
      <c r="P538" s="981"/>
      <c r="Q538" s="981"/>
      <c r="R538" s="986"/>
      <c r="S538" s="985"/>
    </row>
    <row r="539" spans="1:19">
      <c r="A539" s="43"/>
      <c r="J539" s="981"/>
      <c r="K539" s="981"/>
      <c r="L539" s="981"/>
      <c r="M539" s="981"/>
      <c r="N539" s="981"/>
      <c r="O539" s="981"/>
      <c r="P539" s="981"/>
      <c r="Q539" s="981"/>
      <c r="R539" s="986"/>
      <c r="S539" s="985"/>
    </row>
    <row r="540" spans="1:19">
      <c r="A540" s="43"/>
      <c r="J540" s="981"/>
      <c r="K540" s="981"/>
      <c r="L540" s="981"/>
      <c r="M540" s="981"/>
      <c r="N540" s="981"/>
      <c r="O540" s="981"/>
      <c r="P540" s="981"/>
      <c r="Q540" s="981"/>
      <c r="R540" s="986"/>
      <c r="S540" s="985"/>
    </row>
    <row r="541" spans="1:19">
      <c r="A541" s="43"/>
      <c r="J541" s="981"/>
      <c r="K541" s="981"/>
      <c r="L541" s="981"/>
      <c r="M541" s="981"/>
      <c r="N541" s="981"/>
      <c r="O541" s="981"/>
      <c r="P541" s="981"/>
      <c r="Q541" s="981"/>
      <c r="R541" s="986"/>
      <c r="S541" s="985"/>
    </row>
    <row r="542" spans="1:19">
      <c r="A542" s="43"/>
      <c r="J542" s="981"/>
      <c r="K542" s="981"/>
      <c r="L542" s="981"/>
      <c r="M542" s="981"/>
      <c r="N542" s="981"/>
      <c r="O542" s="981"/>
      <c r="P542" s="981"/>
      <c r="Q542" s="981"/>
      <c r="R542" s="986"/>
      <c r="S542" s="985"/>
    </row>
    <row r="543" spans="1:19">
      <c r="A543" s="43"/>
      <c r="J543" s="981"/>
      <c r="K543" s="981"/>
      <c r="L543" s="981"/>
      <c r="M543" s="981"/>
      <c r="N543" s="981"/>
      <c r="O543" s="981"/>
      <c r="P543" s="981"/>
      <c r="Q543" s="981"/>
      <c r="R543" s="986"/>
      <c r="S543" s="985"/>
    </row>
    <row r="544" spans="1:19">
      <c r="A544" s="43"/>
      <c r="J544" s="981"/>
      <c r="K544" s="981"/>
      <c r="L544" s="981"/>
      <c r="M544" s="981"/>
      <c r="N544" s="981"/>
      <c r="O544" s="981"/>
      <c r="P544" s="981"/>
      <c r="Q544" s="981"/>
      <c r="R544" s="986"/>
      <c r="S544" s="985"/>
    </row>
    <row r="545" spans="1:19">
      <c r="A545" s="43"/>
      <c r="J545" s="981"/>
      <c r="K545" s="981"/>
      <c r="L545" s="981"/>
      <c r="M545" s="981"/>
      <c r="N545" s="981"/>
      <c r="O545" s="981"/>
      <c r="P545" s="981"/>
      <c r="Q545" s="981"/>
      <c r="R545" s="986"/>
      <c r="S545" s="985"/>
    </row>
    <row r="546" spans="1:19">
      <c r="A546" s="43"/>
      <c r="J546" s="981"/>
      <c r="K546" s="981"/>
      <c r="L546" s="981"/>
      <c r="M546" s="981"/>
      <c r="N546" s="981"/>
      <c r="O546" s="981"/>
      <c r="P546" s="981"/>
      <c r="Q546" s="981"/>
      <c r="R546" s="986"/>
      <c r="S546" s="985"/>
    </row>
    <row r="547" spans="1:19">
      <c r="A547" s="43"/>
      <c r="J547" s="981"/>
      <c r="K547" s="981"/>
      <c r="L547" s="981"/>
      <c r="M547" s="981"/>
      <c r="N547" s="981"/>
      <c r="O547" s="981"/>
      <c r="P547" s="981"/>
      <c r="Q547" s="981"/>
      <c r="R547" s="986"/>
      <c r="S547" s="985"/>
    </row>
    <row r="548" spans="1:19">
      <c r="A548" s="43"/>
      <c r="J548" s="981"/>
      <c r="K548" s="981"/>
      <c r="L548" s="981"/>
      <c r="M548" s="981"/>
      <c r="N548" s="981"/>
      <c r="O548" s="981"/>
      <c r="P548" s="981"/>
      <c r="Q548" s="981"/>
      <c r="R548" s="986"/>
      <c r="S548" s="985"/>
    </row>
    <row r="549" spans="1:19">
      <c r="A549" s="43"/>
      <c r="J549" s="981"/>
      <c r="K549" s="981"/>
      <c r="L549" s="981"/>
      <c r="M549" s="981"/>
      <c r="N549" s="981"/>
      <c r="O549" s="981"/>
      <c r="P549" s="981"/>
      <c r="Q549" s="981"/>
      <c r="R549" s="986"/>
      <c r="S549" s="985"/>
    </row>
    <row r="550" spans="1:19">
      <c r="A550" s="43"/>
      <c r="J550" s="981"/>
      <c r="K550" s="981"/>
      <c r="L550" s="981"/>
      <c r="M550" s="981"/>
      <c r="N550" s="981"/>
      <c r="O550" s="981"/>
      <c r="P550" s="981"/>
      <c r="Q550" s="981"/>
      <c r="R550" s="986"/>
      <c r="S550" s="985"/>
    </row>
    <row r="551" spans="1:19">
      <c r="A551" s="43"/>
      <c r="J551" s="981"/>
      <c r="K551" s="981"/>
      <c r="L551" s="981"/>
      <c r="M551" s="981"/>
      <c r="N551" s="981"/>
      <c r="O551" s="981"/>
      <c r="P551" s="981"/>
      <c r="Q551" s="981"/>
      <c r="R551" s="986"/>
      <c r="S551" s="985"/>
    </row>
    <row r="552" spans="1:19">
      <c r="A552" s="43"/>
      <c r="J552" s="981"/>
      <c r="K552" s="981"/>
      <c r="L552" s="981"/>
      <c r="M552" s="981"/>
      <c r="N552" s="981"/>
      <c r="O552" s="981"/>
      <c r="P552" s="981"/>
      <c r="Q552" s="981"/>
      <c r="R552" s="986"/>
      <c r="S552" s="985"/>
    </row>
    <row r="553" spans="1:19">
      <c r="A553" s="43"/>
      <c r="J553" s="981"/>
      <c r="K553" s="981"/>
      <c r="L553" s="981"/>
      <c r="M553" s="981"/>
      <c r="N553" s="981"/>
      <c r="O553" s="981"/>
      <c r="P553" s="981"/>
      <c r="Q553" s="981"/>
      <c r="R553" s="986"/>
      <c r="S553" s="985"/>
    </row>
    <row r="554" spans="1:19">
      <c r="A554" s="43"/>
      <c r="J554" s="981"/>
      <c r="K554" s="981"/>
      <c r="L554" s="981"/>
      <c r="M554" s="981"/>
      <c r="N554" s="981"/>
      <c r="O554" s="981"/>
      <c r="P554" s="981"/>
      <c r="Q554" s="981"/>
      <c r="R554" s="986"/>
      <c r="S554" s="985"/>
    </row>
    <row r="555" spans="1:19">
      <c r="A555" s="43"/>
      <c r="J555" s="981"/>
      <c r="K555" s="981"/>
      <c r="L555" s="981"/>
      <c r="M555" s="981"/>
      <c r="N555" s="981"/>
      <c r="O555" s="981"/>
      <c r="P555" s="981"/>
      <c r="Q555" s="981"/>
      <c r="R555" s="986"/>
      <c r="S555" s="985"/>
    </row>
    <row r="556" spans="1:19">
      <c r="A556" s="43"/>
      <c r="J556" s="981"/>
      <c r="K556" s="981"/>
      <c r="L556" s="981"/>
      <c r="M556" s="981"/>
      <c r="N556" s="981"/>
      <c r="O556" s="981"/>
      <c r="P556" s="981"/>
      <c r="Q556" s="981"/>
      <c r="R556" s="986"/>
      <c r="S556" s="985"/>
    </row>
    <row r="557" spans="1:19">
      <c r="A557" s="43"/>
      <c r="J557" s="981"/>
      <c r="K557" s="981"/>
      <c r="L557" s="981"/>
      <c r="M557" s="981"/>
      <c r="N557" s="981"/>
      <c r="O557" s="981"/>
      <c r="P557" s="981"/>
      <c r="Q557" s="981"/>
      <c r="R557" s="986"/>
      <c r="S557" s="985"/>
    </row>
    <row r="558" spans="1:19">
      <c r="A558" s="43"/>
      <c r="J558" s="981"/>
      <c r="K558" s="981"/>
      <c r="L558" s="981"/>
      <c r="M558" s="981"/>
      <c r="N558" s="981"/>
      <c r="O558" s="981"/>
      <c r="P558" s="981"/>
      <c r="Q558" s="981"/>
      <c r="R558" s="986"/>
      <c r="S558" s="985"/>
    </row>
    <row r="559" spans="1:19">
      <c r="A559" s="43"/>
      <c r="J559" s="981"/>
      <c r="K559" s="981"/>
      <c r="L559" s="981"/>
      <c r="M559" s="981"/>
      <c r="N559" s="981"/>
      <c r="O559" s="981"/>
      <c r="P559" s="981"/>
      <c r="Q559" s="981"/>
      <c r="R559" s="986"/>
      <c r="S559" s="985"/>
    </row>
    <row r="560" spans="1:19">
      <c r="A560" s="43"/>
      <c r="J560" s="981"/>
      <c r="K560" s="981"/>
      <c r="L560" s="981"/>
      <c r="M560" s="981"/>
      <c r="N560" s="981"/>
      <c r="O560" s="981"/>
      <c r="P560" s="981"/>
      <c r="Q560" s="981"/>
      <c r="R560" s="986"/>
      <c r="S560" s="985"/>
    </row>
    <row r="561" spans="1:19">
      <c r="A561" s="43"/>
      <c r="J561" s="981"/>
      <c r="K561" s="981"/>
      <c r="L561" s="981"/>
      <c r="M561" s="981"/>
      <c r="N561" s="981"/>
      <c r="O561" s="981"/>
      <c r="P561" s="981"/>
      <c r="Q561" s="981"/>
      <c r="R561" s="986"/>
      <c r="S561" s="985"/>
    </row>
    <row r="562" spans="1:19">
      <c r="A562" s="43"/>
      <c r="J562" s="981"/>
      <c r="K562" s="981"/>
      <c r="L562" s="981"/>
      <c r="M562" s="981"/>
      <c r="N562" s="981"/>
      <c r="O562" s="981"/>
      <c r="P562" s="981"/>
      <c r="Q562" s="981"/>
      <c r="R562" s="986"/>
      <c r="S562" s="985"/>
    </row>
    <row r="563" spans="1:19">
      <c r="A563" s="43"/>
      <c r="J563" s="981"/>
      <c r="K563" s="981"/>
      <c r="L563" s="981"/>
      <c r="M563" s="981"/>
      <c r="N563" s="981"/>
      <c r="O563" s="981"/>
      <c r="P563" s="981"/>
      <c r="Q563" s="981"/>
      <c r="R563" s="986"/>
      <c r="S563" s="985"/>
    </row>
    <row r="564" spans="1:19">
      <c r="A564" s="43"/>
      <c r="J564" s="981"/>
      <c r="K564" s="981"/>
      <c r="L564" s="981"/>
      <c r="M564" s="981"/>
      <c r="N564" s="981"/>
      <c r="O564" s="981"/>
      <c r="P564" s="981"/>
      <c r="Q564" s="981"/>
      <c r="R564" s="986"/>
      <c r="S564" s="985"/>
    </row>
    <row r="565" spans="1:19">
      <c r="A565" s="43"/>
      <c r="J565" s="981"/>
      <c r="K565" s="981"/>
      <c r="L565" s="981"/>
      <c r="M565" s="981"/>
      <c r="N565" s="981"/>
      <c r="O565" s="981"/>
      <c r="P565" s="981"/>
      <c r="Q565" s="981"/>
      <c r="R565" s="986"/>
      <c r="S565" s="985"/>
    </row>
    <row r="566" spans="1:19">
      <c r="A566" s="43"/>
      <c r="J566" s="981"/>
      <c r="K566" s="981"/>
      <c r="L566" s="981"/>
      <c r="M566" s="981"/>
      <c r="N566" s="981"/>
      <c r="O566" s="981"/>
      <c r="P566" s="981"/>
      <c r="Q566" s="981"/>
      <c r="R566" s="986"/>
      <c r="S566" s="985"/>
    </row>
    <row r="567" spans="1:19">
      <c r="A567" s="43"/>
    </row>
    <row r="568" spans="1:19">
      <c r="A568" s="43"/>
    </row>
    <row r="569" spans="1:19">
      <c r="A569" s="43"/>
    </row>
    <row r="570" spans="1:19">
      <c r="A570" s="43"/>
    </row>
    <row r="571" spans="1:19">
      <c r="A571" s="43"/>
    </row>
    <row r="572" spans="1:19">
      <c r="A572" s="43"/>
    </row>
    <row r="573" spans="1:19">
      <c r="A573" s="43"/>
    </row>
    <row r="574" spans="1:19">
      <c r="A574" s="43"/>
    </row>
    <row r="575" spans="1:19">
      <c r="A575" s="43"/>
    </row>
    <row r="576" spans="1:19">
      <c r="A576" s="43"/>
    </row>
    <row r="577" spans="1:1">
      <c r="A577" s="43"/>
    </row>
    <row r="578" spans="1:1">
      <c r="A578" s="43"/>
    </row>
    <row r="579" spans="1:1">
      <c r="A579" s="43"/>
    </row>
    <row r="580" spans="1:1">
      <c r="A580" s="43"/>
    </row>
    <row r="581" spans="1:1">
      <c r="A581" s="43"/>
    </row>
    <row r="582" spans="1:1">
      <c r="A582" s="43"/>
    </row>
    <row r="583" spans="1:1">
      <c r="A583" s="43"/>
    </row>
    <row r="584" spans="1:1">
      <c r="A584" s="43"/>
    </row>
    <row r="585" spans="1:1">
      <c r="A585" s="43"/>
    </row>
    <row r="586" spans="1:1">
      <c r="A586" s="43"/>
    </row>
    <row r="587" spans="1:1">
      <c r="A587" s="43"/>
    </row>
    <row r="588" spans="1:1">
      <c r="A588" s="43"/>
    </row>
    <row r="589" spans="1:1">
      <c r="A589" s="43"/>
    </row>
    <row r="590" spans="1:1">
      <c r="A590" s="43"/>
    </row>
    <row r="591" spans="1:1">
      <c r="A591" s="43"/>
    </row>
    <row r="592" spans="1:1">
      <c r="A592" s="43"/>
    </row>
    <row r="593" spans="1:1">
      <c r="A593" s="43"/>
    </row>
    <row r="594" spans="1:1">
      <c r="A594" s="43"/>
    </row>
    <row r="595" spans="1:1">
      <c r="A595" s="43"/>
    </row>
    <row r="596" spans="1:1">
      <c r="A596" s="43"/>
    </row>
    <row r="597" spans="1:1">
      <c r="A597" s="43"/>
    </row>
    <row r="598" spans="1:1">
      <c r="A598" s="43"/>
    </row>
    <row r="599" spans="1:1">
      <c r="A599" s="43"/>
    </row>
    <row r="600" spans="1:1">
      <c r="A600" s="43"/>
    </row>
    <row r="601" spans="1:1">
      <c r="A601" s="43"/>
    </row>
    <row r="602" spans="1:1">
      <c r="A602" s="43"/>
    </row>
    <row r="603" spans="1:1">
      <c r="A603" s="43"/>
    </row>
    <row r="604" spans="1:1">
      <c r="A604" s="43"/>
    </row>
    <row r="605" spans="1:1">
      <c r="A605" s="43"/>
    </row>
    <row r="606" spans="1:1">
      <c r="A606" s="43"/>
    </row>
    <row r="607" spans="1:1">
      <c r="A607" s="43"/>
    </row>
    <row r="608" spans="1:1">
      <c r="A608" s="43"/>
    </row>
    <row r="609" spans="1:1">
      <c r="A609" s="43"/>
    </row>
    <row r="610" spans="1:1">
      <c r="A610" s="43"/>
    </row>
    <row r="611" spans="1:1">
      <c r="A611" s="43"/>
    </row>
    <row r="612" spans="1:1">
      <c r="A612" s="43"/>
    </row>
    <row r="613" spans="1:1">
      <c r="A613" s="43"/>
    </row>
    <row r="614" spans="1:1">
      <c r="A614" s="43"/>
    </row>
    <row r="615" spans="1:1">
      <c r="A615" s="43"/>
    </row>
    <row r="616" spans="1:1">
      <c r="A616" s="43"/>
    </row>
    <row r="617" spans="1:1">
      <c r="A617" s="43"/>
    </row>
    <row r="618" spans="1:1">
      <c r="A618" s="43"/>
    </row>
    <row r="619" spans="1:1">
      <c r="A619" s="43"/>
    </row>
    <row r="620" spans="1:1">
      <c r="A620" s="43"/>
    </row>
    <row r="621" spans="1:1">
      <c r="A621" s="43"/>
    </row>
    <row r="622" spans="1:1">
      <c r="A622" s="43"/>
    </row>
    <row r="623" spans="1:1">
      <c r="A623" s="43"/>
    </row>
    <row r="624" spans="1:1">
      <c r="A624" s="43"/>
    </row>
    <row r="625" spans="1:1">
      <c r="A625" s="43"/>
    </row>
    <row r="626" spans="1:1">
      <c r="A626" s="43"/>
    </row>
    <row r="627" spans="1:1">
      <c r="A627" s="43"/>
    </row>
    <row r="628" spans="1:1">
      <c r="A628" s="43"/>
    </row>
    <row r="629" spans="1:1">
      <c r="A629" s="43"/>
    </row>
    <row r="630" spans="1:1">
      <c r="A630" s="43"/>
    </row>
    <row r="631" spans="1:1">
      <c r="A631" s="43"/>
    </row>
    <row r="632" spans="1:1">
      <c r="A632" s="43"/>
    </row>
    <row r="633" spans="1:1">
      <c r="A633" s="43"/>
    </row>
    <row r="634" spans="1:1">
      <c r="A634" s="43"/>
    </row>
    <row r="635" spans="1:1">
      <c r="A635" s="43"/>
    </row>
    <row r="636" spans="1:1">
      <c r="A636" s="43"/>
    </row>
    <row r="637" spans="1:1">
      <c r="A637" s="43"/>
    </row>
    <row r="638" spans="1:1">
      <c r="A638" s="43"/>
    </row>
    <row r="639" spans="1:1">
      <c r="A639" s="43"/>
    </row>
    <row r="640" spans="1:1">
      <c r="A640" s="43"/>
    </row>
    <row r="641" spans="1:1">
      <c r="A641" s="43"/>
    </row>
    <row r="642" spans="1:1">
      <c r="A642" s="43"/>
    </row>
    <row r="643" spans="1:1">
      <c r="A643" s="43"/>
    </row>
    <row r="644" spans="1:1">
      <c r="A644" s="43"/>
    </row>
    <row r="645" spans="1:1">
      <c r="A645" s="43"/>
    </row>
    <row r="646" spans="1:1">
      <c r="A646" s="43"/>
    </row>
    <row r="647" spans="1:1">
      <c r="A647" s="43"/>
    </row>
    <row r="648" spans="1:1">
      <c r="A648" s="43"/>
    </row>
    <row r="649" spans="1:1">
      <c r="A649" s="43"/>
    </row>
    <row r="650" spans="1:1">
      <c r="A650" s="43"/>
    </row>
    <row r="651" spans="1:1">
      <c r="A651" s="43"/>
    </row>
    <row r="652" spans="1:1">
      <c r="A652" s="43"/>
    </row>
    <row r="653" spans="1:1">
      <c r="A653" s="43"/>
    </row>
    <row r="654" spans="1:1">
      <c r="A654" s="43"/>
    </row>
    <row r="655" spans="1:1">
      <c r="A655" s="43"/>
    </row>
    <row r="656" spans="1:1">
      <c r="A656" s="43"/>
    </row>
    <row r="657" spans="1:1">
      <c r="A657" s="43"/>
    </row>
    <row r="658" spans="1:1">
      <c r="A658" s="43"/>
    </row>
    <row r="659" spans="1:1">
      <c r="A659" s="43"/>
    </row>
    <row r="660" spans="1:1">
      <c r="A660" s="43"/>
    </row>
    <row r="661" spans="1:1">
      <c r="A661" s="43"/>
    </row>
    <row r="662" spans="1:1">
      <c r="A662" s="43"/>
    </row>
    <row r="663" spans="1:1">
      <c r="A663" s="43"/>
    </row>
    <row r="664" spans="1:1">
      <c r="A664" s="43"/>
    </row>
    <row r="665" spans="1:1">
      <c r="A665" s="43"/>
    </row>
    <row r="666" spans="1:1">
      <c r="A666" s="43"/>
    </row>
    <row r="667" spans="1:1">
      <c r="A667" s="43"/>
    </row>
    <row r="668" spans="1:1">
      <c r="A668" s="43"/>
    </row>
    <row r="669" spans="1:1">
      <c r="A669" s="43"/>
    </row>
    <row r="670" spans="1:1">
      <c r="A670" s="43"/>
    </row>
    <row r="671" spans="1:1">
      <c r="A671" s="43"/>
    </row>
    <row r="672" spans="1:1">
      <c r="A672" s="43"/>
    </row>
    <row r="673" spans="1:1">
      <c r="A673" s="43"/>
    </row>
    <row r="674" spans="1:1">
      <c r="A674" s="43"/>
    </row>
    <row r="675" spans="1:1">
      <c r="A675" s="43"/>
    </row>
    <row r="676" spans="1:1">
      <c r="A676" s="43"/>
    </row>
    <row r="677" spans="1:1">
      <c r="A677" s="43"/>
    </row>
    <row r="678" spans="1:1">
      <c r="A678" s="43"/>
    </row>
    <row r="679" spans="1:1">
      <c r="A679" s="43"/>
    </row>
    <row r="680" spans="1:1">
      <c r="A680" s="43"/>
    </row>
    <row r="681" spans="1:1">
      <c r="A681" s="43"/>
    </row>
    <row r="682" spans="1:1">
      <c r="A682" s="43"/>
    </row>
    <row r="683" spans="1:1">
      <c r="A683" s="43"/>
    </row>
    <row r="684" spans="1:1">
      <c r="A684" s="43"/>
    </row>
    <row r="685" spans="1:1">
      <c r="A685" s="43"/>
    </row>
    <row r="686" spans="1:1">
      <c r="A686" s="43"/>
    </row>
    <row r="687" spans="1:1">
      <c r="A687" s="43"/>
    </row>
    <row r="688" spans="1:1"/>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ht="27" customHeight="1"/>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sheetData>
  <sheetProtection algorithmName="SHA-512" hashValue="PfAdEnF4QDA9qj8RbHvwFnMNeaDsq2IjB9lP1egHaDDbbTUiX5Rdmt/gLeDK780NiUIDybExzvlhQovmQCXvcA==" saltValue="eYDhm4gL/SISA2aedOa5bg==" spinCount="100000" sheet="1" objects="1" scenarios="1" sort="0" autoFilter="0"/>
  <autoFilter ref="B14:R420" xr:uid="{657630B3-FD94-4CB6-88CC-12A75B4B83CC}"/>
  <pageMargins left="0.7" right="0.7" top="0.75" bottom="0.75" header="0.3" footer="0.3"/>
  <pageSetup paperSize="8" scale="69" fitToHeight="0" orientation="landscape" r:id="rId1"/>
  <ignoredErrors>
    <ignoredError sqref="N110:O110"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2F1B-2464-1649-8830-612A6A55696D}">
  <dimension ref="B3:I51"/>
  <sheetViews>
    <sheetView showGridLines="0" zoomScale="84" workbookViewId="0">
      <selection activeCell="I6" sqref="I6"/>
    </sheetView>
  </sheetViews>
  <sheetFormatPr baseColWidth="10" defaultColWidth="11" defaultRowHeight="13.5"/>
  <cols>
    <col min="3" max="3" width="21.5" bestFit="1" customWidth="1"/>
    <col min="6" max="6" width="67.33203125" bestFit="1" customWidth="1"/>
    <col min="9" max="9" width="47.83203125" bestFit="1" customWidth="1"/>
  </cols>
  <sheetData>
    <row r="3" spans="2:9">
      <c r="B3" s="973" t="s">
        <v>948</v>
      </c>
      <c r="C3" s="973" t="s">
        <v>831</v>
      </c>
      <c r="E3" s="973" t="s">
        <v>1246</v>
      </c>
      <c r="F3" s="974" t="s">
        <v>1247</v>
      </c>
      <c r="H3" s="973" t="s">
        <v>1087</v>
      </c>
      <c r="I3" s="974" t="s">
        <v>1128</v>
      </c>
    </row>
    <row r="4" spans="2:9">
      <c r="B4" s="973" t="s">
        <v>950</v>
      </c>
      <c r="C4" s="973" t="s">
        <v>848</v>
      </c>
      <c r="E4" s="973" t="s">
        <v>951</v>
      </c>
      <c r="F4" s="974" t="s">
        <v>1113</v>
      </c>
      <c r="H4" s="973" t="s">
        <v>1088</v>
      </c>
      <c r="I4" s="974" t="s">
        <v>1103</v>
      </c>
    </row>
    <row r="5" spans="2:9">
      <c r="B5" s="973" t="s">
        <v>952</v>
      </c>
      <c r="C5" s="973" t="s">
        <v>953</v>
      </c>
      <c r="E5" s="973" t="s">
        <v>954</v>
      </c>
      <c r="F5" s="974" t="s">
        <v>1114</v>
      </c>
      <c r="H5" s="973" t="s">
        <v>1089</v>
      </c>
      <c r="I5" s="974" t="s">
        <v>1104</v>
      </c>
    </row>
    <row r="6" spans="2:9">
      <c r="B6" s="973" t="s">
        <v>955</v>
      </c>
      <c r="C6" s="973" t="s">
        <v>837</v>
      </c>
      <c r="E6" s="973" t="s">
        <v>956</v>
      </c>
      <c r="F6" s="974" t="s">
        <v>1115</v>
      </c>
      <c r="H6" s="973" t="s">
        <v>1090</v>
      </c>
      <c r="I6" s="973" t="s">
        <v>1175</v>
      </c>
    </row>
    <row r="7" spans="2:9">
      <c r="B7" s="973" t="s">
        <v>1056</v>
      </c>
      <c r="C7" s="973" t="s">
        <v>831</v>
      </c>
      <c r="E7" s="973" t="s">
        <v>949</v>
      </c>
      <c r="F7" s="974" t="s">
        <v>1110</v>
      </c>
      <c r="H7" s="973" t="s">
        <v>1091</v>
      </c>
      <c r="I7" s="974" t="s">
        <v>1173</v>
      </c>
    </row>
    <row r="8" spans="2:9">
      <c r="B8" s="973" t="s">
        <v>1057</v>
      </c>
      <c r="C8" s="973" t="s">
        <v>831</v>
      </c>
      <c r="E8" s="973" t="s">
        <v>957</v>
      </c>
      <c r="F8" s="974" t="s">
        <v>507</v>
      </c>
      <c r="H8" s="975" t="s">
        <v>1176</v>
      </c>
      <c r="I8" s="975" t="s">
        <v>1177</v>
      </c>
    </row>
    <row r="9" spans="2:9">
      <c r="B9" s="973" t="s">
        <v>1058</v>
      </c>
      <c r="C9" s="973" t="s">
        <v>831</v>
      </c>
      <c r="E9" s="973" t="s">
        <v>958</v>
      </c>
      <c r="F9" s="974" t="s">
        <v>1112</v>
      </c>
      <c r="H9" s="973" t="s">
        <v>1178</v>
      </c>
      <c r="I9" s="974" t="s">
        <v>1179</v>
      </c>
    </row>
    <row r="10" spans="2:9">
      <c r="B10" s="973" t="s">
        <v>1059</v>
      </c>
      <c r="C10" s="973" t="s">
        <v>831</v>
      </c>
      <c r="E10" s="973" t="s">
        <v>959</v>
      </c>
      <c r="F10" s="974" t="s">
        <v>1116</v>
      </c>
      <c r="H10" s="973" t="s">
        <v>1181</v>
      </c>
      <c r="I10" s="974" t="s">
        <v>1180</v>
      </c>
    </row>
    <row r="11" spans="2:9">
      <c r="B11" s="973" t="s">
        <v>1060</v>
      </c>
      <c r="C11" s="973" t="s">
        <v>831</v>
      </c>
      <c r="E11" s="973" t="s">
        <v>1065</v>
      </c>
      <c r="F11" s="974" t="s">
        <v>1105</v>
      </c>
      <c r="H11" s="973" t="s">
        <v>1232</v>
      </c>
      <c r="I11" s="974" t="s">
        <v>1117</v>
      </c>
    </row>
    <row r="12" spans="2:9">
      <c r="B12" s="973" t="s">
        <v>1061</v>
      </c>
      <c r="C12" s="973" t="s">
        <v>837</v>
      </c>
      <c r="E12" s="973" t="s">
        <v>1066</v>
      </c>
      <c r="F12" s="974" t="s">
        <v>1106</v>
      </c>
      <c r="H12" s="973" t="s">
        <v>1233</v>
      </c>
      <c r="I12" s="974" t="s">
        <v>1235</v>
      </c>
    </row>
    <row r="13" spans="2:9">
      <c r="B13" s="973" t="s">
        <v>1062</v>
      </c>
      <c r="C13" s="973" t="s">
        <v>837</v>
      </c>
      <c r="E13" s="973" t="s">
        <v>1067</v>
      </c>
      <c r="F13" s="974" t="s">
        <v>1107</v>
      </c>
    </row>
    <row r="14" spans="2:9">
      <c r="B14" s="973" t="s">
        <v>1063</v>
      </c>
      <c r="C14" s="973" t="s">
        <v>837</v>
      </c>
      <c r="E14" s="973" t="s">
        <v>1068</v>
      </c>
      <c r="F14" s="974" t="s">
        <v>1106</v>
      </c>
    </row>
    <row r="15" spans="2:9">
      <c r="B15" s="973" t="s">
        <v>1064</v>
      </c>
      <c r="C15" s="973" t="s">
        <v>837</v>
      </c>
      <c r="E15" s="973" t="s">
        <v>1069</v>
      </c>
      <c r="F15" s="974" t="s">
        <v>124</v>
      </c>
    </row>
    <row r="16" spans="2:9">
      <c r="B16" s="973" t="s">
        <v>1234</v>
      </c>
      <c r="C16" s="973" t="s">
        <v>848</v>
      </c>
      <c r="E16" s="973" t="s">
        <v>2265</v>
      </c>
      <c r="F16" s="974" t="s">
        <v>38</v>
      </c>
    </row>
    <row r="17" spans="2:6">
      <c r="B17" s="973" t="s">
        <v>1130</v>
      </c>
      <c r="C17" s="973" t="s">
        <v>848</v>
      </c>
      <c r="E17" s="973" t="s">
        <v>1070</v>
      </c>
      <c r="F17" s="974" t="s">
        <v>1108</v>
      </c>
    </row>
    <row r="18" spans="2:6">
      <c r="B18" s="973" t="s">
        <v>1231</v>
      </c>
      <c r="C18" s="973" t="s">
        <v>953</v>
      </c>
      <c r="E18" s="973" t="s">
        <v>1071</v>
      </c>
      <c r="F18" s="974" t="s">
        <v>1129</v>
      </c>
    </row>
    <row r="19" spans="2:6">
      <c r="E19" s="973" t="s">
        <v>1131</v>
      </c>
      <c r="F19" s="974" t="s">
        <v>1132</v>
      </c>
    </row>
    <row r="20" spans="2:6">
      <c r="E20" s="973" t="s">
        <v>1072</v>
      </c>
      <c r="F20" s="974" t="s">
        <v>1109</v>
      </c>
    </row>
    <row r="21" spans="2:6">
      <c r="E21" s="973" t="s">
        <v>1073</v>
      </c>
      <c r="F21" s="974" t="s">
        <v>1092</v>
      </c>
    </row>
    <row r="22" spans="2:6">
      <c r="E22" s="973" t="s">
        <v>1074</v>
      </c>
      <c r="F22" s="974" t="s">
        <v>1093</v>
      </c>
    </row>
    <row r="23" spans="2:6">
      <c r="E23" s="973" t="s">
        <v>1075</v>
      </c>
      <c r="F23" s="974" t="s">
        <v>1094</v>
      </c>
    </row>
    <row r="24" spans="2:6">
      <c r="E24" s="973" t="s">
        <v>1076</v>
      </c>
      <c r="F24" s="974" t="s">
        <v>1095</v>
      </c>
    </row>
    <row r="25" spans="2:6">
      <c r="E25" s="973" t="s">
        <v>1077</v>
      </c>
      <c r="F25" s="974" t="s">
        <v>1096</v>
      </c>
    </row>
    <row r="26" spans="2:6">
      <c r="E26" s="973" t="s">
        <v>1078</v>
      </c>
      <c r="F26" s="974" t="s">
        <v>1097</v>
      </c>
    </row>
    <row r="27" spans="2:6">
      <c r="E27" s="973" t="s">
        <v>1079</v>
      </c>
      <c r="F27" s="974" t="s">
        <v>1098</v>
      </c>
    </row>
    <row r="28" spans="2:6">
      <c r="E28" s="973" t="s">
        <v>1080</v>
      </c>
      <c r="F28" s="974" t="s">
        <v>1099</v>
      </c>
    </row>
    <row r="29" spans="2:6">
      <c r="E29" s="973" t="s">
        <v>960</v>
      </c>
      <c r="F29" s="974" t="s">
        <v>1117</v>
      </c>
    </row>
    <row r="30" spans="2:6">
      <c r="E30" s="973" t="s">
        <v>961</v>
      </c>
      <c r="F30" s="974" t="s">
        <v>1108</v>
      </c>
    </row>
    <row r="31" spans="2:6">
      <c r="E31" s="973" t="s">
        <v>962</v>
      </c>
      <c r="F31" s="974" t="s">
        <v>124</v>
      </c>
    </row>
    <row r="32" spans="2:6">
      <c r="E32" s="973" t="s">
        <v>963</v>
      </c>
      <c r="F32" s="974" t="s">
        <v>19</v>
      </c>
    </row>
    <row r="33" spans="5:6">
      <c r="E33" s="973" t="s">
        <v>964</v>
      </c>
      <c r="F33" s="974" t="s">
        <v>1118</v>
      </c>
    </row>
    <row r="34" spans="5:6">
      <c r="E34" s="973" t="s">
        <v>1081</v>
      </c>
      <c r="F34" s="974" t="s">
        <v>1110</v>
      </c>
    </row>
    <row r="35" spans="5:6">
      <c r="E35" s="973" t="s">
        <v>1082</v>
      </c>
      <c r="F35" s="974" t="s">
        <v>1111</v>
      </c>
    </row>
    <row r="36" spans="5:6">
      <c r="E36" s="973" t="s">
        <v>965</v>
      </c>
      <c r="F36" s="974" t="s">
        <v>315</v>
      </c>
    </row>
    <row r="37" spans="5:6">
      <c r="E37" s="973" t="s">
        <v>966</v>
      </c>
      <c r="F37" s="974" t="s">
        <v>1119</v>
      </c>
    </row>
    <row r="38" spans="5:6">
      <c r="E38" s="973" t="s">
        <v>967</v>
      </c>
      <c r="F38" s="974" t="s">
        <v>1120</v>
      </c>
    </row>
    <row r="39" spans="5:6">
      <c r="E39" s="973" t="s">
        <v>968</v>
      </c>
      <c r="F39" s="974" t="s">
        <v>1121</v>
      </c>
    </row>
    <row r="40" spans="5:6">
      <c r="E40" s="973" t="s">
        <v>1083</v>
      </c>
      <c r="F40" s="974" t="s">
        <v>1100</v>
      </c>
    </row>
    <row r="41" spans="5:6">
      <c r="E41" s="973" t="s">
        <v>1084</v>
      </c>
      <c r="F41" s="974" t="s">
        <v>1174</v>
      </c>
    </row>
    <row r="42" spans="5:6">
      <c r="E42" s="973" t="s">
        <v>1085</v>
      </c>
      <c r="F42" s="974" t="s">
        <v>1101</v>
      </c>
    </row>
    <row r="43" spans="5:6">
      <c r="E43" s="973" t="s">
        <v>1086</v>
      </c>
      <c r="F43" s="974" t="s">
        <v>1102</v>
      </c>
    </row>
    <row r="44" spans="5:6">
      <c r="E44" s="973" t="s">
        <v>969</v>
      </c>
      <c r="F44" s="974" t="s">
        <v>1122</v>
      </c>
    </row>
    <row r="45" spans="5:6">
      <c r="E45" s="973" t="s">
        <v>970</v>
      </c>
      <c r="F45" s="974" t="s">
        <v>1123</v>
      </c>
    </row>
    <row r="46" spans="5:6">
      <c r="E46" s="973" t="s">
        <v>971</v>
      </c>
      <c r="F46" s="974" t="s">
        <v>1124</v>
      </c>
    </row>
    <row r="47" spans="5:6">
      <c r="E47" s="973" t="s">
        <v>972</v>
      </c>
      <c r="F47" s="974" t="s">
        <v>1125</v>
      </c>
    </row>
    <row r="48" spans="5:6">
      <c r="E48" s="973" t="s">
        <v>973</v>
      </c>
      <c r="F48" s="974" t="s">
        <v>110</v>
      </c>
    </row>
    <row r="49" spans="5:6">
      <c r="E49" s="973" t="s">
        <v>974</v>
      </c>
      <c r="F49" s="974" t="s">
        <v>1109</v>
      </c>
    </row>
    <row r="50" spans="5:6">
      <c r="E50" s="973" t="s">
        <v>975</v>
      </c>
      <c r="F50" s="974" t="s">
        <v>1126</v>
      </c>
    </row>
    <row r="51" spans="5:6">
      <c r="E51" s="976" t="s">
        <v>976</v>
      </c>
      <c r="F51" s="977" t="s">
        <v>1127</v>
      </c>
    </row>
  </sheetData>
  <sortState xmlns:xlrd2="http://schemas.microsoft.com/office/spreadsheetml/2017/richdata2" ref="E3:F51">
    <sortCondition ref="E3:E51"/>
  </sortState>
  <phoneticPr fontId="6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EDB61-7A87-47A9-82DA-11ED8F142929}">
  <sheetPr>
    <pageSetUpPr fitToPage="1"/>
  </sheetPr>
  <dimension ref="A1:AE115"/>
  <sheetViews>
    <sheetView showGridLines="0" showRowColHeaders="0" zoomScaleNormal="100" zoomScaleSheetLayoutView="100" workbookViewId="0">
      <pane ySplit="8" topLeftCell="A9" activePane="bottomLeft" state="frozen"/>
      <selection activeCell="A10" sqref="A10"/>
      <selection pane="bottomLeft" activeCell="B10" sqref="B10"/>
    </sheetView>
  </sheetViews>
  <sheetFormatPr baseColWidth="10" defaultColWidth="0" defaultRowHeight="13.5" zeroHeight="1"/>
  <cols>
    <col min="1" max="1" width="2.5" customWidth="1"/>
    <col min="2" max="2" width="15.1640625" customWidth="1"/>
    <col min="3" max="3" width="23.6640625" customWidth="1"/>
    <col min="4" max="4" width="14.1640625" style="19" customWidth="1"/>
    <col min="5" max="5" width="23.1640625" style="12" hidden="1" customWidth="1"/>
    <col min="6" max="6" width="16.33203125" style="2" hidden="1" customWidth="1"/>
    <col min="7" max="7" width="34.1640625" style="7" customWidth="1"/>
    <col min="8" max="8" width="12.33203125" style="12" customWidth="1"/>
    <col min="9" max="16" width="12.33203125" style="15" customWidth="1"/>
    <col min="17" max="17" width="14.83203125" customWidth="1"/>
    <col min="18" max="18" width="15.5" customWidth="1"/>
    <col min="19" max="27" width="9" hidden="1" customWidth="1"/>
    <col min="28" max="28" width="5.5" hidden="1" customWidth="1"/>
    <col min="29" max="16384" width="9" hidden="1"/>
  </cols>
  <sheetData>
    <row r="1" spans="1:31">
      <c r="A1" s="37"/>
      <c r="B1" s="37"/>
      <c r="C1" s="37"/>
      <c r="D1" s="38"/>
      <c r="E1" s="39"/>
      <c r="F1" s="40"/>
      <c r="G1" s="41"/>
      <c r="H1" s="39"/>
      <c r="I1" s="42"/>
      <c r="J1" s="42"/>
      <c r="K1" s="42"/>
      <c r="L1" s="42"/>
      <c r="M1" s="42"/>
      <c r="N1" s="42"/>
      <c r="O1" s="42"/>
      <c r="P1" s="42"/>
      <c r="Q1" s="37"/>
      <c r="R1" s="1"/>
      <c r="S1" s="1"/>
      <c r="T1" s="1"/>
      <c r="U1" s="1"/>
      <c r="V1" s="1"/>
      <c r="W1" s="1"/>
      <c r="X1" s="1"/>
      <c r="Y1" s="1"/>
      <c r="Z1" s="1"/>
      <c r="AA1" s="1"/>
      <c r="AB1" s="1"/>
      <c r="AC1" s="1"/>
      <c r="AD1" s="1"/>
      <c r="AE1" s="1"/>
    </row>
    <row r="2" spans="1:31">
      <c r="A2" s="37"/>
      <c r="B2" s="37"/>
      <c r="C2" s="37"/>
      <c r="D2" s="38"/>
      <c r="E2" s="39"/>
      <c r="F2" s="40"/>
      <c r="G2" s="41"/>
      <c r="H2" s="39"/>
      <c r="I2" s="42"/>
      <c r="J2" s="42"/>
      <c r="K2" s="42"/>
      <c r="L2" s="42"/>
      <c r="M2" s="42"/>
      <c r="N2" s="42"/>
      <c r="O2" s="42"/>
      <c r="P2" s="42"/>
      <c r="Q2" s="37"/>
      <c r="R2" s="1"/>
      <c r="S2" s="1"/>
      <c r="T2" s="1"/>
      <c r="U2" s="1"/>
      <c r="V2" s="1"/>
      <c r="W2" s="1"/>
      <c r="X2" s="1"/>
      <c r="Y2" s="1"/>
      <c r="Z2" s="1"/>
      <c r="AA2" s="1"/>
      <c r="AB2" s="1"/>
      <c r="AC2" s="1"/>
      <c r="AD2" s="1"/>
      <c r="AE2" s="1"/>
    </row>
    <row r="3" spans="1:31">
      <c r="A3" s="37"/>
      <c r="B3" s="37"/>
      <c r="C3" s="37"/>
      <c r="D3" s="38"/>
      <c r="E3" s="39"/>
      <c r="F3" s="40"/>
      <c r="G3" s="41"/>
      <c r="H3" s="39"/>
      <c r="I3" s="42"/>
      <c r="J3" s="42"/>
      <c r="K3" s="42"/>
      <c r="L3" s="42"/>
      <c r="M3" s="42"/>
      <c r="N3" s="42"/>
      <c r="O3" s="42"/>
      <c r="P3" s="42"/>
      <c r="Q3" s="37"/>
      <c r="R3" s="1"/>
      <c r="S3" s="1"/>
      <c r="T3" s="1"/>
      <c r="U3" s="1"/>
      <c r="V3" s="1"/>
      <c r="W3" s="1"/>
      <c r="X3" s="1"/>
      <c r="Y3" s="1"/>
      <c r="Z3" s="1"/>
      <c r="AA3" s="1"/>
      <c r="AB3" s="1"/>
      <c r="AC3" s="1"/>
      <c r="AD3" s="1"/>
      <c r="AE3" s="1"/>
    </row>
    <row r="4" spans="1:31">
      <c r="A4" s="37"/>
      <c r="B4" s="37"/>
      <c r="C4" s="37"/>
      <c r="D4" s="38"/>
      <c r="E4" s="39"/>
      <c r="F4" s="40"/>
      <c r="G4" s="41"/>
      <c r="H4" s="39"/>
      <c r="I4" s="42"/>
      <c r="J4" s="42"/>
      <c r="K4" s="42"/>
      <c r="L4" s="42"/>
      <c r="M4" s="42"/>
      <c r="N4" s="42"/>
      <c r="O4" s="42"/>
      <c r="P4" s="42"/>
      <c r="Q4" s="37"/>
      <c r="R4" s="1"/>
      <c r="S4" s="1"/>
      <c r="T4" s="1"/>
      <c r="U4" s="1"/>
      <c r="V4" s="1"/>
      <c r="W4" s="1"/>
      <c r="X4" s="1"/>
      <c r="Y4" s="1"/>
      <c r="Z4" s="1"/>
      <c r="AA4" s="1"/>
      <c r="AB4" s="1"/>
      <c r="AC4" s="1"/>
      <c r="AD4" s="1"/>
      <c r="AE4" s="1"/>
    </row>
    <row r="5" spans="1:31">
      <c r="A5" s="37"/>
      <c r="B5" s="37"/>
      <c r="C5" s="37"/>
      <c r="D5" s="38"/>
      <c r="E5" s="39"/>
      <c r="F5" s="40"/>
      <c r="G5" s="41"/>
      <c r="H5" s="39"/>
      <c r="I5" s="42"/>
      <c r="J5" s="42"/>
      <c r="K5" s="42"/>
      <c r="L5" s="42"/>
      <c r="M5" s="42"/>
      <c r="N5" s="42"/>
      <c r="O5" s="42"/>
      <c r="P5" s="42"/>
      <c r="Q5" s="37"/>
      <c r="R5" s="1"/>
      <c r="S5" s="1"/>
      <c r="T5" s="1"/>
      <c r="U5" s="1"/>
      <c r="V5" s="1"/>
      <c r="W5" s="1"/>
      <c r="X5" s="1"/>
      <c r="Y5" s="1"/>
      <c r="Z5" s="1"/>
      <c r="AA5" s="1"/>
      <c r="AB5" s="1"/>
      <c r="AC5" s="1"/>
      <c r="AD5" s="1"/>
      <c r="AE5" s="1"/>
    </row>
    <row r="6" spans="1:31">
      <c r="A6" s="37" t="e" vm="1">
        <v>#VALUE!</v>
      </c>
      <c r="B6" s="37"/>
      <c r="C6" s="37"/>
      <c r="D6" s="38"/>
      <c r="E6" s="39"/>
      <c r="F6" s="40"/>
      <c r="G6" s="41"/>
      <c r="H6" s="39"/>
      <c r="I6" s="42"/>
      <c r="J6" s="42"/>
      <c r="K6" s="42"/>
      <c r="L6" s="42"/>
      <c r="M6" s="42"/>
      <c r="N6" s="42"/>
      <c r="O6" s="42"/>
      <c r="P6" s="42"/>
      <c r="Q6" s="37"/>
      <c r="R6" s="1"/>
      <c r="S6" s="1"/>
      <c r="T6" s="1"/>
      <c r="U6" s="1"/>
      <c r="V6" s="1"/>
      <c r="W6" s="1"/>
      <c r="X6" s="1"/>
      <c r="Y6" s="1"/>
      <c r="Z6" s="1"/>
      <c r="AA6" s="1"/>
      <c r="AB6" s="1"/>
      <c r="AC6" s="1"/>
      <c r="AD6" s="1"/>
      <c r="AE6" s="1"/>
    </row>
    <row r="7" spans="1:31">
      <c r="A7" s="37"/>
      <c r="B7" s="37"/>
      <c r="C7" s="37"/>
      <c r="D7" s="38"/>
      <c r="E7" s="39"/>
      <c r="F7" s="40"/>
      <c r="G7" s="41"/>
      <c r="H7" s="39"/>
      <c r="I7" s="42"/>
      <c r="J7" s="42"/>
      <c r="K7" s="42"/>
      <c r="L7" s="42"/>
      <c r="M7" s="42"/>
      <c r="N7" s="42"/>
      <c r="O7" s="42"/>
      <c r="P7" s="42"/>
      <c r="Q7" s="37"/>
      <c r="R7" s="1"/>
      <c r="S7" s="1"/>
      <c r="T7" s="1"/>
      <c r="U7" s="1"/>
      <c r="V7" s="1"/>
      <c r="W7" s="1"/>
      <c r="X7" s="1"/>
      <c r="Y7" s="1"/>
      <c r="Z7" s="1"/>
      <c r="AA7" s="1"/>
      <c r="AB7" s="1"/>
      <c r="AC7" s="1"/>
      <c r="AD7" s="1"/>
      <c r="AE7" s="1"/>
    </row>
    <row r="8" spans="1:31">
      <c r="A8" s="37"/>
      <c r="B8" s="37"/>
      <c r="C8" s="37"/>
      <c r="D8" s="38"/>
      <c r="E8" s="39"/>
      <c r="F8" s="40"/>
      <c r="G8" s="41"/>
      <c r="H8" s="39"/>
      <c r="I8" s="42"/>
      <c r="J8" s="42"/>
      <c r="K8" s="42"/>
      <c r="L8" s="42"/>
      <c r="M8" s="42"/>
      <c r="N8" s="42"/>
      <c r="O8" s="42"/>
      <c r="P8" s="42"/>
      <c r="Q8" s="37"/>
      <c r="R8" s="1"/>
      <c r="S8" s="1"/>
      <c r="T8" s="1"/>
      <c r="U8" s="1"/>
      <c r="V8" s="1"/>
      <c r="W8" s="1"/>
      <c r="X8" s="1"/>
      <c r="Y8" s="1"/>
      <c r="Z8" s="1"/>
      <c r="AA8" s="1"/>
      <c r="AB8" s="1"/>
      <c r="AC8" s="1"/>
      <c r="AD8" s="1"/>
      <c r="AE8" s="1"/>
    </row>
    <row r="9" spans="1:31">
      <c r="A9" s="43"/>
      <c r="B9" s="43"/>
      <c r="C9" s="43"/>
      <c r="D9" s="44"/>
      <c r="E9" s="45"/>
      <c r="F9" s="46"/>
      <c r="G9" s="47"/>
      <c r="H9" s="45"/>
      <c r="I9" s="48"/>
      <c r="J9" s="48"/>
      <c r="K9" s="48"/>
      <c r="L9" s="48"/>
      <c r="M9" s="48"/>
      <c r="N9" s="48"/>
      <c r="O9" s="48"/>
      <c r="P9" s="48"/>
      <c r="Q9" s="43"/>
    </row>
    <row r="10" spans="1:31" ht="31">
      <c r="A10" s="43"/>
      <c r="B10" s="49" t="s">
        <v>8</v>
      </c>
      <c r="C10" s="43"/>
      <c r="D10" s="44"/>
      <c r="E10" s="45"/>
      <c r="F10" s="46"/>
      <c r="G10" s="47"/>
      <c r="H10" s="45"/>
      <c r="I10" s="48"/>
      <c r="J10" s="48"/>
      <c r="K10" s="48"/>
      <c r="L10" s="48"/>
      <c r="M10" s="48"/>
      <c r="N10" s="48"/>
      <c r="O10" s="48"/>
      <c r="P10" s="48"/>
      <c r="Q10" s="43"/>
    </row>
    <row r="11" spans="1:31">
      <c r="A11" s="43"/>
      <c r="B11" s="43"/>
      <c r="C11" s="43"/>
      <c r="D11" s="44"/>
      <c r="E11" s="45"/>
      <c r="F11" s="46"/>
      <c r="G11" s="47"/>
      <c r="H11" s="45"/>
      <c r="I11" s="48"/>
      <c r="J11" s="48"/>
      <c r="K11" s="48"/>
      <c r="L11" s="48"/>
      <c r="M11" s="48"/>
      <c r="N11" s="48"/>
      <c r="O11" s="48"/>
      <c r="P11" s="48"/>
      <c r="Q11" s="43"/>
    </row>
    <row r="12" spans="1:31">
      <c r="A12" s="43"/>
      <c r="B12" s="1740" t="s">
        <v>1241</v>
      </c>
      <c r="C12" s="1741"/>
      <c r="D12" s="1741"/>
      <c r="E12" s="1741"/>
      <c r="F12" s="1741"/>
      <c r="G12" s="1741"/>
      <c r="H12" s="1741"/>
      <c r="I12" s="1741"/>
      <c r="J12" s="1741"/>
      <c r="K12" s="1741"/>
      <c r="L12" s="1741"/>
      <c r="M12" s="1741"/>
      <c r="N12" s="1741"/>
      <c r="O12" s="1741"/>
      <c r="P12" s="1741"/>
      <c r="Q12" s="1741"/>
      <c r="R12" s="3"/>
      <c r="S12" s="3"/>
      <c r="T12" s="3"/>
    </row>
    <row r="13" spans="1:31">
      <c r="A13" s="43"/>
      <c r="B13" s="1741"/>
      <c r="C13" s="1741"/>
      <c r="D13" s="1741"/>
      <c r="E13" s="1741"/>
      <c r="F13" s="1741"/>
      <c r="G13" s="1741"/>
      <c r="H13" s="1741"/>
      <c r="I13" s="1741"/>
      <c r="J13" s="1741"/>
      <c r="K13" s="1741"/>
      <c r="L13" s="1741"/>
      <c r="M13" s="1741"/>
      <c r="N13" s="1741"/>
      <c r="O13" s="1741"/>
      <c r="P13" s="1741"/>
      <c r="Q13" s="1741"/>
      <c r="R13" s="3"/>
      <c r="S13" s="3"/>
      <c r="T13" s="3"/>
    </row>
    <row r="14" spans="1:31">
      <c r="A14" s="43"/>
      <c r="B14" s="1741"/>
      <c r="C14" s="1741"/>
      <c r="D14" s="1741"/>
      <c r="E14" s="1741"/>
      <c r="F14" s="1741"/>
      <c r="G14" s="1741"/>
      <c r="H14" s="1741"/>
      <c r="I14" s="1741"/>
      <c r="J14" s="1741"/>
      <c r="K14" s="1741"/>
      <c r="L14" s="1741"/>
      <c r="M14" s="1741"/>
      <c r="N14" s="1741"/>
      <c r="O14" s="1741"/>
      <c r="P14" s="1741"/>
      <c r="Q14" s="1741"/>
      <c r="R14" s="3"/>
      <c r="S14" s="3"/>
      <c r="T14" s="3"/>
    </row>
    <row r="15" spans="1:31">
      <c r="A15" s="43"/>
      <c r="B15" s="1741"/>
      <c r="C15" s="1741"/>
      <c r="D15" s="1741"/>
      <c r="E15" s="1741"/>
      <c r="F15" s="1741"/>
      <c r="G15" s="1741"/>
      <c r="H15" s="1741"/>
      <c r="I15" s="1741"/>
      <c r="J15" s="1741"/>
      <c r="K15" s="1741"/>
      <c r="L15" s="1741"/>
      <c r="M15" s="1741"/>
      <c r="N15" s="1741"/>
      <c r="O15" s="1741"/>
      <c r="P15" s="1741"/>
      <c r="Q15" s="1741"/>
      <c r="R15" s="3"/>
      <c r="S15" s="3"/>
      <c r="T15" s="3"/>
    </row>
    <row r="16" spans="1:31">
      <c r="A16" s="43"/>
      <c r="B16" s="1741"/>
      <c r="C16" s="1741"/>
      <c r="D16" s="1741"/>
      <c r="E16" s="1741"/>
      <c r="F16" s="1741"/>
      <c r="G16" s="1741"/>
      <c r="H16" s="1741"/>
      <c r="I16" s="1741"/>
      <c r="J16" s="1741"/>
      <c r="K16" s="1741"/>
      <c r="L16" s="1741"/>
      <c r="M16" s="1741"/>
      <c r="N16" s="1741"/>
      <c r="O16" s="1741"/>
      <c r="P16" s="1741"/>
      <c r="Q16" s="1741"/>
      <c r="R16" s="3"/>
      <c r="S16" s="3"/>
      <c r="T16" s="3"/>
    </row>
    <row r="17" spans="1:20" ht="43" customHeight="1">
      <c r="A17" s="43"/>
      <c r="B17" s="1741"/>
      <c r="C17" s="1741"/>
      <c r="D17" s="1741"/>
      <c r="E17" s="1741"/>
      <c r="F17" s="1741"/>
      <c r="G17" s="1741"/>
      <c r="H17" s="1741"/>
      <c r="I17" s="1741"/>
      <c r="J17" s="1741"/>
      <c r="K17" s="1741"/>
      <c r="L17" s="1741"/>
      <c r="M17" s="1741"/>
      <c r="N17" s="1741"/>
      <c r="O17" s="1741"/>
      <c r="P17" s="1741"/>
      <c r="Q17" s="1741"/>
      <c r="R17" s="3"/>
      <c r="S17" s="3"/>
      <c r="T17" s="3"/>
    </row>
    <row r="18" spans="1:20" ht="26" customHeight="1">
      <c r="A18" s="43"/>
      <c r="B18" s="55"/>
      <c r="C18" s="55"/>
      <c r="D18" s="51"/>
      <c r="E18" s="52"/>
      <c r="F18" s="53"/>
      <c r="G18" s="55"/>
      <c r="H18" s="55"/>
      <c r="I18" s="55"/>
      <c r="J18" s="55"/>
      <c r="K18" s="55"/>
      <c r="L18" s="55"/>
      <c r="M18" s="55"/>
      <c r="N18" s="55"/>
      <c r="O18" s="55"/>
      <c r="P18" s="55"/>
      <c r="Q18" s="55"/>
      <c r="R18" s="3"/>
      <c r="S18" s="3"/>
      <c r="T18" s="3"/>
    </row>
    <row r="19" spans="1:20" ht="26" customHeight="1">
      <c r="A19" s="43"/>
      <c r="B19" s="55"/>
      <c r="C19" s="55"/>
      <c r="D19" s="51"/>
      <c r="E19" s="52"/>
      <c r="F19" s="53"/>
      <c r="G19" s="55"/>
      <c r="H19" s="55"/>
      <c r="I19" s="55"/>
      <c r="J19" s="55"/>
      <c r="K19" s="55"/>
      <c r="L19" s="55"/>
      <c r="M19" s="55"/>
      <c r="N19" s="55"/>
      <c r="O19" s="55"/>
      <c r="P19" s="55"/>
      <c r="Q19" s="55"/>
      <c r="R19" s="3"/>
      <c r="S19" s="3"/>
      <c r="T19" s="3"/>
    </row>
    <row r="20" spans="1:20" ht="26" customHeight="1">
      <c r="A20" s="43"/>
      <c r="B20" s="55"/>
      <c r="C20" s="55"/>
      <c r="D20" s="51"/>
      <c r="E20" s="52"/>
      <c r="F20" s="53"/>
      <c r="G20" s="55"/>
      <c r="H20" s="55"/>
      <c r="I20" s="55"/>
      <c r="J20" s="55"/>
      <c r="K20" s="55"/>
      <c r="L20" s="55"/>
      <c r="M20" s="55"/>
      <c r="N20" s="55"/>
      <c r="O20" s="55"/>
      <c r="P20" s="55"/>
      <c r="Q20" s="55"/>
      <c r="R20" s="3"/>
      <c r="S20" s="3"/>
      <c r="T20" s="3"/>
    </row>
    <row r="21" spans="1:20" ht="26" customHeight="1">
      <c r="A21" s="43"/>
      <c r="B21" s="55"/>
      <c r="C21" s="55"/>
      <c r="D21" s="51"/>
      <c r="E21" s="52"/>
      <c r="F21" s="53"/>
      <c r="G21" s="55"/>
      <c r="H21" s="55"/>
      <c r="I21" s="55"/>
      <c r="J21" s="55"/>
      <c r="K21" s="55"/>
      <c r="L21" s="55"/>
      <c r="M21" s="55"/>
      <c r="N21" s="55"/>
      <c r="O21" s="55"/>
      <c r="P21" s="55"/>
      <c r="Q21" s="55"/>
      <c r="R21" s="3"/>
      <c r="S21" s="3"/>
      <c r="T21" s="3"/>
    </row>
    <row r="22" spans="1:20" ht="26" customHeight="1">
      <c r="A22" s="43"/>
      <c r="B22" s="55"/>
      <c r="C22" s="55"/>
      <c r="D22" s="51"/>
      <c r="E22" s="52"/>
      <c r="F22" s="53"/>
      <c r="G22" s="55"/>
      <c r="H22" s="55"/>
      <c r="I22" s="55"/>
      <c r="J22" s="55"/>
      <c r="K22" s="55"/>
      <c r="L22" s="55"/>
      <c r="M22" s="55"/>
      <c r="N22" s="55"/>
      <c r="O22" s="55"/>
      <c r="P22" s="55"/>
      <c r="Q22" s="55"/>
      <c r="R22" s="3"/>
      <c r="S22" s="3"/>
      <c r="T22" s="3"/>
    </row>
    <row r="23" spans="1:20" ht="26" customHeight="1">
      <c r="A23" s="43"/>
      <c r="B23" s="55"/>
      <c r="C23" s="55"/>
      <c r="D23" s="51"/>
      <c r="E23" s="52"/>
      <c r="F23" s="53"/>
      <c r="G23" s="55"/>
      <c r="H23" s="55"/>
      <c r="I23" s="55"/>
      <c r="J23" s="55"/>
      <c r="K23" s="55"/>
      <c r="L23" s="55"/>
      <c r="M23" s="55"/>
      <c r="N23" s="55"/>
      <c r="O23" s="55"/>
      <c r="P23" s="55"/>
      <c r="Q23" s="55"/>
      <c r="R23" s="3"/>
      <c r="S23" s="3"/>
      <c r="T23" s="3"/>
    </row>
    <row r="24" spans="1:20" ht="26" customHeight="1">
      <c r="A24" s="43"/>
      <c r="B24" s="55"/>
      <c r="C24" s="55"/>
      <c r="D24" s="51"/>
      <c r="E24" s="52"/>
      <c r="F24" s="53"/>
      <c r="G24" s="55"/>
      <c r="H24" s="55"/>
      <c r="I24" s="55"/>
      <c r="J24" s="55"/>
      <c r="K24" s="55"/>
      <c r="L24" s="55"/>
      <c r="M24" s="55"/>
      <c r="N24" s="55"/>
      <c r="O24" s="55"/>
      <c r="P24" s="55"/>
      <c r="Q24" s="55"/>
      <c r="R24" s="3"/>
      <c r="S24" s="3"/>
      <c r="T24" s="3"/>
    </row>
    <row r="25" spans="1:20" ht="26" customHeight="1">
      <c r="A25" s="43"/>
      <c r="B25" s="55"/>
      <c r="C25" s="55"/>
      <c r="D25" s="51"/>
      <c r="E25" s="52"/>
      <c r="F25" s="53"/>
      <c r="G25" s="55"/>
      <c r="H25" s="55"/>
      <c r="I25" s="55"/>
      <c r="J25" s="55"/>
      <c r="K25" s="55"/>
      <c r="L25" s="55"/>
      <c r="M25" s="55"/>
      <c r="N25" s="55"/>
      <c r="O25" s="55"/>
      <c r="P25" s="55"/>
      <c r="Q25" s="55"/>
      <c r="R25" s="3"/>
      <c r="S25" s="3"/>
      <c r="T25" s="3"/>
    </row>
    <row r="26" spans="1:20" ht="26" customHeight="1">
      <c r="A26" s="43"/>
      <c r="B26" s="55"/>
      <c r="C26" s="55"/>
      <c r="D26" s="51"/>
      <c r="E26" s="52"/>
      <c r="F26" s="53"/>
      <c r="G26" s="55"/>
      <c r="H26" s="55"/>
      <c r="I26" s="55"/>
      <c r="J26" s="55"/>
      <c r="K26" s="55"/>
      <c r="L26" s="55"/>
      <c r="M26" s="55"/>
      <c r="N26" s="55"/>
      <c r="O26" s="55"/>
      <c r="P26" s="55"/>
      <c r="Q26" s="55"/>
      <c r="R26" s="3"/>
      <c r="S26" s="3"/>
      <c r="T26" s="3"/>
    </row>
    <row r="27" spans="1:20" ht="26" customHeight="1">
      <c r="A27" s="43"/>
      <c r="B27" s="55"/>
      <c r="C27" s="55"/>
      <c r="D27" s="51"/>
      <c r="E27" s="52"/>
      <c r="F27" s="53"/>
      <c r="G27" s="55"/>
      <c r="H27" s="55"/>
      <c r="I27" s="55"/>
      <c r="J27" s="55"/>
      <c r="K27" s="55"/>
      <c r="L27" s="55"/>
      <c r="M27" s="55"/>
      <c r="N27" s="55"/>
      <c r="O27" s="55"/>
      <c r="P27" s="55"/>
      <c r="Q27" s="55"/>
      <c r="R27" s="3"/>
      <c r="S27" s="3"/>
      <c r="T27" s="3"/>
    </row>
    <row r="28" spans="1:20" ht="26" customHeight="1">
      <c r="A28" s="43"/>
      <c r="B28" s="55"/>
      <c r="C28" s="55"/>
      <c r="D28" s="51"/>
      <c r="E28" s="52"/>
      <c r="F28" s="53"/>
      <c r="G28" s="55"/>
      <c r="H28" s="55"/>
      <c r="I28" s="55"/>
      <c r="J28" s="55"/>
      <c r="K28" s="55"/>
      <c r="L28" s="55"/>
      <c r="M28" s="55"/>
      <c r="N28" s="55"/>
      <c r="O28" s="55"/>
      <c r="P28" s="55"/>
      <c r="Q28" s="55"/>
      <c r="R28" s="3"/>
      <c r="S28" s="3"/>
      <c r="T28" s="3"/>
    </row>
    <row r="29" spans="1:20" ht="26" customHeight="1">
      <c r="A29" s="43"/>
      <c r="B29" s="55"/>
      <c r="C29" s="55"/>
      <c r="D29" s="51"/>
      <c r="E29" s="52"/>
      <c r="F29" s="53"/>
      <c r="G29" s="55"/>
      <c r="H29" s="55"/>
      <c r="I29" s="55"/>
      <c r="J29" s="55"/>
      <c r="K29" s="55"/>
      <c r="L29" s="55"/>
      <c r="M29" s="55"/>
      <c r="N29" s="55"/>
      <c r="O29" s="55"/>
      <c r="P29" s="55"/>
      <c r="Q29" s="55"/>
      <c r="R29" s="3"/>
      <c r="S29" s="3"/>
      <c r="T29" s="3"/>
    </row>
    <row r="30" spans="1:20" ht="26" customHeight="1">
      <c r="A30" s="43"/>
      <c r="B30" s="55"/>
      <c r="C30" s="55"/>
      <c r="D30" s="51"/>
      <c r="E30" s="52"/>
      <c r="F30" s="53"/>
      <c r="G30" s="55"/>
      <c r="H30" s="55"/>
      <c r="I30" s="55"/>
      <c r="J30" s="55"/>
      <c r="K30" s="55"/>
      <c r="L30" s="55"/>
      <c r="M30" s="55"/>
      <c r="N30" s="55"/>
      <c r="O30" s="55"/>
      <c r="P30" s="55"/>
      <c r="Q30" s="55"/>
      <c r="R30" s="3"/>
      <c r="S30" s="3"/>
      <c r="T30" s="3"/>
    </row>
    <row r="31" spans="1:20" ht="26" customHeight="1">
      <c r="A31" s="43"/>
      <c r="B31" s="55"/>
      <c r="C31" s="55"/>
      <c r="D31" s="51"/>
      <c r="E31" s="52"/>
      <c r="F31" s="53"/>
      <c r="G31" s="55"/>
      <c r="H31" s="55"/>
      <c r="I31" s="55"/>
      <c r="J31" s="55"/>
      <c r="K31" s="55"/>
      <c r="L31" s="55"/>
      <c r="M31" s="55"/>
      <c r="N31" s="55"/>
      <c r="O31" s="55"/>
      <c r="P31" s="55"/>
      <c r="Q31" s="55"/>
      <c r="R31" s="3"/>
      <c r="S31" s="3"/>
      <c r="T31" s="3"/>
    </row>
    <row r="32" spans="1:20" ht="26" customHeight="1">
      <c r="A32" s="43"/>
      <c r="B32" s="55"/>
      <c r="C32" s="55"/>
      <c r="D32" s="51"/>
      <c r="E32" s="52"/>
      <c r="F32" s="53"/>
      <c r="G32" s="55"/>
      <c r="H32" s="55"/>
      <c r="I32" s="55"/>
      <c r="J32" s="55"/>
      <c r="K32" s="55"/>
      <c r="L32" s="55"/>
      <c r="M32" s="55"/>
      <c r="N32" s="55"/>
      <c r="O32" s="55"/>
      <c r="P32" s="55"/>
      <c r="Q32" s="55"/>
      <c r="R32" s="3"/>
      <c r="S32" s="3"/>
      <c r="T32" s="3"/>
    </row>
    <row r="33" spans="1:20" ht="26" customHeight="1">
      <c r="A33" s="43"/>
      <c r="B33" s="55"/>
      <c r="C33" s="55"/>
      <c r="D33" s="51"/>
      <c r="E33" s="52"/>
      <c r="F33" s="53"/>
      <c r="G33" s="55"/>
      <c r="H33" s="55"/>
      <c r="I33" s="55"/>
      <c r="J33" s="55"/>
      <c r="K33" s="55"/>
      <c r="L33" s="55"/>
      <c r="M33" s="55"/>
      <c r="N33" s="55"/>
      <c r="O33" s="55"/>
      <c r="P33" s="55"/>
      <c r="Q33" s="55"/>
      <c r="R33" s="3"/>
      <c r="S33" s="3"/>
      <c r="T33" s="3"/>
    </row>
    <row r="34" spans="1:20" ht="26" customHeight="1">
      <c r="A34" s="43"/>
      <c r="B34" s="55"/>
      <c r="C34" s="55"/>
      <c r="D34" s="51"/>
      <c r="E34" s="52"/>
      <c r="F34" s="53"/>
      <c r="G34" s="55"/>
      <c r="H34" s="55"/>
      <c r="I34" s="55"/>
      <c r="J34" s="55"/>
      <c r="K34" s="55"/>
      <c r="L34" s="55"/>
      <c r="M34" s="55"/>
      <c r="N34" s="55"/>
      <c r="O34" s="55"/>
      <c r="P34" s="55"/>
      <c r="Q34" s="55"/>
      <c r="R34" s="3"/>
      <c r="S34" s="3"/>
      <c r="T34" s="3"/>
    </row>
    <row r="35" spans="1:20" ht="26" customHeight="1">
      <c r="A35" s="43"/>
      <c r="B35" s="55"/>
      <c r="C35" s="55"/>
      <c r="D35" s="51"/>
      <c r="E35" s="52"/>
      <c r="F35" s="53"/>
      <c r="G35" s="55"/>
      <c r="H35" s="55"/>
      <c r="I35" s="55"/>
      <c r="J35" s="55"/>
      <c r="K35" s="55"/>
      <c r="L35" s="55"/>
      <c r="M35" s="55"/>
      <c r="N35" s="55"/>
      <c r="O35" s="55"/>
      <c r="P35" s="55"/>
      <c r="Q35" s="55"/>
      <c r="R35" s="3"/>
      <c r="S35" s="3"/>
      <c r="T35" s="3"/>
    </row>
    <row r="36" spans="1:20" ht="26" customHeight="1">
      <c r="A36" s="43"/>
      <c r="B36" s="55"/>
      <c r="C36" s="55"/>
      <c r="D36" s="51"/>
      <c r="E36" s="52"/>
      <c r="F36" s="53"/>
      <c r="G36" s="55"/>
      <c r="H36" s="55"/>
      <c r="I36" s="55"/>
      <c r="J36" s="55"/>
      <c r="K36" s="55"/>
      <c r="L36" s="55"/>
      <c r="M36" s="55"/>
      <c r="N36" s="55"/>
      <c r="O36" s="55"/>
      <c r="P36" s="55"/>
      <c r="Q36" s="55"/>
      <c r="R36" s="3"/>
      <c r="S36" s="3"/>
      <c r="T36" s="3"/>
    </row>
    <row r="37" spans="1:20" ht="26" customHeight="1">
      <c r="A37" s="43"/>
      <c r="B37" s="55"/>
      <c r="C37" s="55"/>
      <c r="D37" s="51"/>
      <c r="E37" s="52"/>
      <c r="F37" s="53"/>
      <c r="G37" s="55"/>
      <c r="H37" s="55"/>
      <c r="I37" s="55"/>
      <c r="J37" s="55"/>
      <c r="K37" s="55"/>
      <c r="L37" s="55"/>
      <c r="M37" s="55"/>
      <c r="N37" s="55"/>
      <c r="O37" s="55"/>
      <c r="P37" s="55"/>
      <c r="Q37" s="55"/>
      <c r="R37" s="3"/>
      <c r="S37" s="3"/>
      <c r="T37" s="3"/>
    </row>
    <row r="38" spans="1:20" ht="26" customHeight="1">
      <c r="A38" s="43"/>
      <c r="B38" s="55"/>
      <c r="C38" s="55"/>
      <c r="D38" s="51"/>
      <c r="E38" s="52"/>
      <c r="F38" s="53"/>
      <c r="G38" s="55"/>
      <c r="H38" s="55"/>
      <c r="I38" s="55"/>
      <c r="J38" s="55"/>
      <c r="K38" s="55"/>
      <c r="L38" s="55"/>
      <c r="M38" s="55"/>
      <c r="N38" s="55"/>
      <c r="O38" s="55"/>
      <c r="P38" s="55"/>
      <c r="Q38" s="55"/>
      <c r="R38" s="3"/>
      <c r="S38" s="3"/>
      <c r="T38" s="3"/>
    </row>
    <row r="39" spans="1:20" ht="26" customHeight="1">
      <c r="A39" s="43"/>
      <c r="B39" s="55"/>
      <c r="C39" s="55"/>
      <c r="D39" s="51"/>
      <c r="E39" s="52"/>
      <c r="F39" s="53"/>
      <c r="G39" s="55"/>
      <c r="H39" s="55"/>
      <c r="I39" s="55"/>
      <c r="J39" s="55"/>
      <c r="K39" s="55"/>
      <c r="L39" s="55"/>
      <c r="M39" s="55"/>
      <c r="N39" s="55"/>
      <c r="O39" s="55"/>
      <c r="P39" s="55"/>
      <c r="Q39" s="55"/>
      <c r="R39" s="3"/>
      <c r="S39" s="3"/>
      <c r="T39" s="3"/>
    </row>
    <row r="40" spans="1:20" ht="26" customHeight="1">
      <c r="A40" s="43"/>
      <c r="B40" s="55"/>
      <c r="C40" s="55"/>
      <c r="D40" s="51"/>
      <c r="E40" s="52"/>
      <c r="F40" s="53"/>
      <c r="G40" s="55"/>
      <c r="H40" s="55"/>
      <c r="I40" s="55"/>
      <c r="J40" s="55"/>
      <c r="K40" s="55"/>
      <c r="L40" s="55"/>
      <c r="M40" s="55"/>
      <c r="N40" s="55"/>
      <c r="O40" s="55"/>
      <c r="P40" s="55"/>
      <c r="Q40" s="55"/>
      <c r="R40" s="3"/>
      <c r="S40" s="3"/>
      <c r="T40" s="3"/>
    </row>
    <row r="41" spans="1:20" ht="26" customHeight="1">
      <c r="A41" s="43"/>
      <c r="B41" s="55"/>
      <c r="C41" s="55"/>
      <c r="D41" s="51"/>
      <c r="E41" s="52"/>
      <c r="F41" s="53"/>
      <c r="G41" s="55"/>
      <c r="H41" s="55"/>
      <c r="I41" s="55"/>
      <c r="J41" s="55"/>
      <c r="K41" s="55"/>
      <c r="L41" s="55"/>
      <c r="M41" s="55"/>
      <c r="N41" s="55"/>
      <c r="O41" s="55"/>
      <c r="P41" s="55"/>
      <c r="Q41" s="55"/>
    </row>
    <row r="42" spans="1:20" ht="26" customHeight="1">
      <c r="A42" s="43"/>
      <c r="B42" s="43"/>
      <c r="C42" s="43"/>
      <c r="D42" s="44"/>
      <c r="E42" s="45"/>
      <c r="F42" s="46"/>
      <c r="G42" s="47"/>
      <c r="H42" s="45"/>
      <c r="I42" s="48"/>
      <c r="J42" s="48"/>
      <c r="K42" s="48"/>
      <c r="L42" s="48"/>
      <c r="M42" s="48"/>
      <c r="N42" s="48"/>
      <c r="O42" s="48"/>
      <c r="P42" s="48"/>
      <c r="Q42" s="43"/>
    </row>
    <row r="43" spans="1:20" ht="26" customHeight="1">
      <c r="A43" s="43"/>
      <c r="B43" s="43"/>
      <c r="C43" s="43"/>
      <c r="D43" s="44"/>
      <c r="E43" s="45"/>
      <c r="F43" s="46"/>
      <c r="G43" s="47"/>
      <c r="H43" s="45"/>
      <c r="I43" s="48"/>
      <c r="J43" s="48"/>
      <c r="K43" s="48"/>
      <c r="L43" s="48"/>
      <c r="M43" s="48"/>
      <c r="N43" s="48"/>
      <c r="O43" s="48"/>
      <c r="P43" s="48"/>
      <c r="Q43" s="43"/>
    </row>
    <row r="44" spans="1:20" ht="26" customHeight="1">
      <c r="A44" s="43"/>
      <c r="B44" s="43"/>
      <c r="C44" s="43"/>
      <c r="D44" s="44"/>
      <c r="E44" s="45"/>
      <c r="F44" s="46"/>
      <c r="G44" s="47"/>
      <c r="H44" s="45"/>
      <c r="I44" s="48"/>
      <c r="J44" s="48"/>
      <c r="K44" s="48"/>
      <c r="L44" s="48"/>
      <c r="M44" s="48"/>
      <c r="N44" s="48"/>
      <c r="O44" s="48"/>
      <c r="P44" s="48"/>
      <c r="Q44" s="43"/>
    </row>
    <row r="45" spans="1:20">
      <c r="A45" s="43"/>
      <c r="B45" s="43"/>
      <c r="C45" s="43"/>
      <c r="D45" s="44"/>
      <c r="E45" s="45"/>
      <c r="F45" s="46"/>
      <c r="G45" s="47"/>
      <c r="H45" s="45"/>
      <c r="I45" s="48"/>
      <c r="J45" s="48"/>
      <c r="K45" s="48"/>
      <c r="L45" s="48"/>
      <c r="M45" s="48"/>
      <c r="N45" s="48"/>
      <c r="O45" s="48"/>
      <c r="P45" s="48"/>
      <c r="Q45" s="43"/>
    </row>
    <row r="46" spans="1:20" ht="22.5">
      <c r="A46" s="43"/>
      <c r="B46" s="54" t="s">
        <v>1927</v>
      </c>
      <c r="C46" s="43"/>
      <c r="D46" s="44"/>
      <c r="E46" s="45"/>
      <c r="F46" s="46"/>
      <c r="G46" s="47"/>
      <c r="H46" s="45"/>
      <c r="I46" s="48"/>
      <c r="J46" s="48"/>
      <c r="K46" s="48"/>
      <c r="L46" s="48"/>
      <c r="M46" s="48"/>
      <c r="N46" s="48"/>
      <c r="O46" s="48"/>
      <c r="P46" s="48"/>
      <c r="Q46" s="43"/>
    </row>
    <row r="47" spans="1:20">
      <c r="A47" s="43"/>
      <c r="B47" s="824" t="s">
        <v>1242</v>
      </c>
      <c r="C47" s="43"/>
      <c r="D47" s="44"/>
      <c r="E47" s="45"/>
      <c r="F47" s="46"/>
      <c r="G47" s="47"/>
      <c r="H47" s="45"/>
      <c r="I47" s="48"/>
      <c r="J47" s="48"/>
      <c r="K47" s="48"/>
      <c r="L47" s="48"/>
      <c r="M47" s="48"/>
      <c r="N47" s="48"/>
      <c r="O47" s="48"/>
      <c r="P47" s="48"/>
      <c r="Q47" s="43"/>
    </row>
    <row r="48" spans="1:20" ht="14">
      <c r="A48" s="43"/>
      <c r="B48" s="56"/>
      <c r="C48" s="57"/>
      <c r="D48" s="58"/>
      <c r="E48" s="57"/>
      <c r="F48" s="57"/>
      <c r="G48" s="59"/>
      <c r="H48" s="57"/>
      <c r="I48" s="60"/>
      <c r="J48" s="60"/>
      <c r="K48" s="60"/>
      <c r="L48" s="60"/>
      <c r="M48" s="60"/>
      <c r="N48" s="60"/>
      <c r="O48" s="60"/>
      <c r="P48" s="48"/>
      <c r="Q48" s="43"/>
    </row>
    <row r="49" spans="1:18" ht="28">
      <c r="A49" s="43"/>
      <c r="B49" s="61" t="s">
        <v>9</v>
      </c>
      <c r="C49" s="61" t="s">
        <v>10</v>
      </c>
      <c r="D49" s="62" t="s">
        <v>11</v>
      </c>
      <c r="E49" s="61" t="s">
        <v>12</v>
      </c>
      <c r="F49" s="61" t="s">
        <v>13</v>
      </c>
      <c r="G49" s="61" t="s">
        <v>14</v>
      </c>
      <c r="H49" s="61" t="s">
        <v>15</v>
      </c>
      <c r="I49" s="62">
        <v>2019</v>
      </c>
      <c r="J49" s="62">
        <v>2021</v>
      </c>
      <c r="K49" s="62">
        <v>2022</v>
      </c>
      <c r="L49" s="62">
        <v>2023</v>
      </c>
      <c r="M49" s="62">
        <v>2024</v>
      </c>
      <c r="N49" s="62">
        <v>2025</v>
      </c>
      <c r="O49" s="62" t="s">
        <v>16</v>
      </c>
      <c r="P49" s="62" t="s">
        <v>1245</v>
      </c>
      <c r="Q49" s="1003" t="s">
        <v>17</v>
      </c>
      <c r="R49" s="1003" t="s">
        <v>18</v>
      </c>
    </row>
    <row r="50" spans="1:18" ht="28" customHeight="1">
      <c r="A50" s="43"/>
      <c r="B50" s="1742" t="s">
        <v>19</v>
      </c>
      <c r="C50" s="1744" t="s">
        <v>1928</v>
      </c>
      <c r="D50" s="1092" t="s">
        <v>20</v>
      </c>
      <c r="E50" s="1093" t="s">
        <v>21</v>
      </c>
      <c r="F50" s="1093" t="s">
        <v>22</v>
      </c>
      <c r="G50" s="1094" t="s">
        <v>1300</v>
      </c>
      <c r="H50" s="64" t="str">
        <f>IFERROR(VLOOKUP(D50,'ESG Database'!$D$15:$G$818,3,0),"")</f>
        <v>tCO₂e</v>
      </c>
      <c r="I50" s="65">
        <f>IFERROR(VLOOKUP(_xlfn.CONCAT(D50,E50,F50),'ESG Database'!$I$15:$S$818,2,0),"")</f>
        <v>154078</v>
      </c>
      <c r="J50" s="65">
        <f>IFERROR(VLOOKUP(_xlfn.CONCAT(D50,E50,F50),'ESG Database'!$I$15:$S$818,3,0),"")</f>
        <v>63878.23</v>
      </c>
      <c r="K50" s="65">
        <f>IFERROR(VLOOKUP(_xlfn.CONCAT(D50,E50,F50),'ESG Database'!$I$15:$S$818,4,0),"")</f>
        <v>18916.25</v>
      </c>
      <c r="L50" s="65">
        <f>IFERROR(VLOOKUP(_xlfn.CONCAT(D50,E50,F50),'ESG Database'!$I$15:$S$818,5,0),"")</f>
        <v>13596</v>
      </c>
      <c r="M50" s="65">
        <f>IFERROR(VLOOKUP(_xlfn.CONCAT(D50,E50,F50),'ESG Database'!$I$15:$S$818,6,0),"")</f>
        <v>11159</v>
      </c>
      <c r="N50" s="1479">
        <f>IFERROR(VLOOKUP(_xlfn.CONCAT(D50,E50,F50),'ESG Database'!$I$15:$S$818,7,0),"")</f>
        <v>8747</v>
      </c>
      <c r="O50" s="66">
        <f t="shared" ref="O50:O71" si="0">IFERROR(N50/I50-1,"-")</f>
        <v>-0.94323005231116708</v>
      </c>
      <c r="P50" s="66">
        <f t="shared" ref="P50:P71" si="1">IFERROR(N50/M50-1,"-")</f>
        <v>-0.21614840039430061</v>
      </c>
      <c r="Q50" s="1004" t="str">
        <f>IFERROR(VLOOKUP(_xlfn.CONCAT(D50,E50,F50),'ESG Database'!$I$15:$S$818,10,0),"")</f>
        <v>-80% absolute</v>
      </c>
      <c r="R50" s="1005" t="str">
        <f>IFERROR(VLOOKUP(_xlfn.CONCAT(D50,E50,F50),'ESG Database'!$I$15:$S$818,11,0),"")</f>
        <v>-90% absolute</v>
      </c>
    </row>
    <row r="51" spans="1:18" ht="27">
      <c r="A51" s="43"/>
      <c r="B51" s="1743"/>
      <c r="C51" s="1745"/>
      <c r="D51" s="67" t="s">
        <v>23</v>
      </c>
      <c r="E51" s="68" t="s">
        <v>21</v>
      </c>
      <c r="F51" s="68" t="s">
        <v>24</v>
      </c>
      <c r="G51" s="69" t="s">
        <v>25</v>
      </c>
      <c r="H51" s="64" t="str">
        <f>IFERROR(VLOOKUP(D51,'ESG Database'!$D$15:$G$818,3,0),"")</f>
        <v>tCO₂e/ head</v>
      </c>
      <c r="I51" s="1129">
        <f>IFERROR(VLOOKUP(_xlfn.CONCAT(D51,E51,F51),'ESG Database'!$I$15:$S$818,2,0),"")</f>
        <v>1.0758000000000001</v>
      </c>
      <c r="J51" s="70">
        <f>IFERROR(VLOOKUP(_xlfn.CONCAT(D51,E51,F51),'ESG Database'!$I$15:$S$818,3,0),"")</f>
        <v>0.11</v>
      </c>
      <c r="K51" s="70">
        <f>IFERROR(VLOOKUP(_xlfn.CONCAT(D51,E51,F51),'ESG Database'!$I$15:$S$818,4,0),"")</f>
        <v>0.36449999999999999</v>
      </c>
      <c r="L51" s="70">
        <f>IFERROR(VLOOKUP(_xlfn.CONCAT(D51,E51,F51),'ESG Database'!$I$15:$S$818,5,0),"")</f>
        <v>0.50070000000000003</v>
      </c>
      <c r="M51" s="1090">
        <f>IFERROR(VLOOKUP(_xlfn.CONCAT(D51,E51,F51),'ESG Database'!$I$15:$S$818,6,0),"")</f>
        <v>0.55079999999999996</v>
      </c>
      <c r="N51" s="1130">
        <f>IFERROR(VLOOKUP(_xlfn.CONCAT(D51,E51,F51),'ESG Database'!$I$15:$S$818,7,0),"")</f>
        <v>0.50090000000000001</v>
      </c>
      <c r="O51" s="1131">
        <f t="shared" si="0"/>
        <v>-0.53439300985313265</v>
      </c>
      <c r="P51" s="71">
        <f t="shared" si="1"/>
        <v>-9.0595497458242469E-2</v>
      </c>
      <c r="Q51" s="1006" t="str">
        <f>IFERROR(VLOOKUP(_xlfn.CONCAT(D51,E51,F51),'ESG Database'!$I$15:$S$818,10,0),"")</f>
        <v>-55% per employee</v>
      </c>
      <c r="R51" s="928" t="str">
        <f>IFERROR(VLOOKUP(_xlfn.CONCAT(D51,E51,F51),'ESG Database'!$I$15:$S$818,11,0),"")</f>
        <v>-90% absolute</v>
      </c>
    </row>
    <row r="52" spans="1:18" ht="17" customHeight="1">
      <c r="A52" s="43"/>
      <c r="B52" s="1743"/>
      <c r="C52" s="1745"/>
      <c r="D52" s="67" t="s">
        <v>26</v>
      </c>
      <c r="E52" s="68" t="s">
        <v>21</v>
      </c>
      <c r="F52" s="68" t="s">
        <v>24</v>
      </c>
      <c r="G52" s="69" t="s">
        <v>27</v>
      </c>
      <c r="H52" s="64" t="str">
        <f>IFERROR(VLOOKUP(D52,'ESG Database'!$D$15:$G$818,3,0),"")</f>
        <v>tCO₂e</v>
      </c>
      <c r="I52" s="1477">
        <f>IFERROR(VLOOKUP(_xlfn.CONCAT(D52,E52,F52),'ESG Database'!$I$15:$S$818,2,0),"")</f>
        <v>305718</v>
      </c>
      <c r="J52" s="72">
        <f>IFERROR(VLOOKUP(_xlfn.CONCAT(D52,E52,F52),'ESG Database'!$I$15:$S$818,3,0),"")</f>
        <v>300623.77</v>
      </c>
      <c r="K52" s="77">
        <f>IFERROR(VLOOKUP(_xlfn.CONCAT(D52,E52,F52),'ESG Database'!$I$15:$S$818,4,0),"")</f>
        <v>365650.36</v>
      </c>
      <c r="L52" s="77">
        <f>IFERROR(VLOOKUP(_xlfn.CONCAT(D52,E52,F52),'ESG Database'!$I$15:$S$818,5,0),"")</f>
        <v>352062</v>
      </c>
      <c r="M52" s="77">
        <f>IFERROR(VLOOKUP(_xlfn.CONCAT(D52,E52,F52),'ESG Database'!$I$15:$S$818,6,0),"")</f>
        <v>301522</v>
      </c>
      <c r="N52" s="1478">
        <f>IFERROR(VLOOKUP(_xlfn.CONCAT(D52,E52,F52),'ESG Database'!$I$15:$S$818,7,0),"")</f>
        <v>279527</v>
      </c>
      <c r="O52" s="1131">
        <f t="shared" si="0"/>
        <v>-8.5670454471113877E-2</v>
      </c>
      <c r="P52" s="71">
        <f t="shared" si="1"/>
        <v>-7.2946584328838382E-2</v>
      </c>
      <c r="Q52" s="1006" t="str">
        <f>IFERROR(VLOOKUP(_xlfn.CONCAT(D52,E52,F52),'ESG Database'!$I$15:$S$818,10,0),"")</f>
        <v>-50% absolute</v>
      </c>
      <c r="R52" s="928" t="str">
        <f>IFERROR(VLOOKUP(_xlfn.CONCAT(D52,E52,F52),'ESG Database'!$I$15:$S$818,11,0),"")</f>
        <v>-90% absolute</v>
      </c>
    </row>
    <row r="53" spans="1:18" ht="27">
      <c r="A53" s="43"/>
      <c r="B53" s="1743"/>
      <c r="C53" s="1746"/>
      <c r="D53" s="67" t="s">
        <v>28</v>
      </c>
      <c r="E53" s="68" t="s">
        <v>21</v>
      </c>
      <c r="F53" s="68" t="s">
        <v>24</v>
      </c>
      <c r="G53" s="69" t="s">
        <v>29</v>
      </c>
      <c r="H53" s="64" t="str">
        <f>IFERROR(VLOOKUP(D53,'ESG Database'!$D$15:$G$818,3,0),"")</f>
        <v>tCO₂e/ head</v>
      </c>
      <c r="I53" s="1129">
        <f>IFERROR(VLOOKUP(_xlfn.CONCAT(D53,E53,F53),'ESG Database'!$I$15:$S$818,2,0),"")</f>
        <v>1.2607999999999999</v>
      </c>
      <c r="J53" s="70">
        <f>IFERROR(VLOOKUP(_xlfn.CONCAT(D53,E53,F53),'ESG Database'!$I$15:$S$818,3,0),"")</f>
        <v>0.18</v>
      </c>
      <c r="K53" s="70">
        <f>IFERROR(VLOOKUP(_xlfn.CONCAT(D53,E53,F53),'ESG Database'!$I$15:$S$818,4,0),"")</f>
        <v>0.3977</v>
      </c>
      <c r="L53" s="70">
        <f>IFERROR(VLOOKUP(_xlfn.CONCAT(D53,E53,F53),'ESG Database'!$I$15:$S$818,5,0),"")</f>
        <v>0.5</v>
      </c>
      <c r="M53" s="1132">
        <f>IFERROR(VLOOKUP(_xlfn.CONCAT(D53,E53,F53),'ESG Database'!$I$15:$S$818,6,0),"")</f>
        <v>0.48480000000000001</v>
      </c>
      <c r="N53" s="1130">
        <f>IFERROR(VLOOKUP(_xlfn.CONCAT(D53,E53,F53),'ESG Database'!$I$15:$S$818,7,0),"")</f>
        <v>0.37790000000000001</v>
      </c>
      <c r="O53" s="1133">
        <f t="shared" si="0"/>
        <v>-0.70026967005076135</v>
      </c>
      <c r="P53" s="73">
        <f t="shared" si="1"/>
        <v>-0.22050330033003296</v>
      </c>
      <c r="Q53" s="1006" t="str">
        <f>IFERROR(VLOOKUP(_xlfn.CONCAT(D53,E53,F53),'ESG Database'!$I$15:$S$818,10,0),"")</f>
        <v>-55% per employee</v>
      </c>
      <c r="R53" s="928" t="str">
        <f>IFERROR(VLOOKUP(_xlfn.CONCAT(D53,E53,F53),'ESG Database'!$I$15:$S$818,11,0),"")</f>
        <v>-90% absolute</v>
      </c>
    </row>
    <row r="54" spans="1:18" ht="48" customHeight="1">
      <c r="A54" s="43"/>
      <c r="B54" s="1743"/>
      <c r="C54" s="1748" t="s">
        <v>1946</v>
      </c>
      <c r="D54" s="67" t="s">
        <v>1762</v>
      </c>
      <c r="E54" s="68" t="s">
        <v>21</v>
      </c>
      <c r="F54" s="68" t="s">
        <v>24</v>
      </c>
      <c r="G54" s="69" t="s">
        <v>1763</v>
      </c>
      <c r="H54" s="64" t="str">
        <f>IFERROR(VLOOKUP(D54,'ESG Database'!$D$15:$G$818,3,0),"")</f>
        <v>%</v>
      </c>
      <c r="I54" s="1013" t="str">
        <f>IFERROR(VLOOKUP(_xlfn.CONCAT(D54,E54,F54),'ESG Database'!$I$15:$S$818,2,0),"")</f>
        <v>-</v>
      </c>
      <c r="J54" s="1013" t="str">
        <f>IFERROR(VLOOKUP(_xlfn.CONCAT(D54,E54,F54),'ESG Database'!$I$15:$S$818,3,0),"")</f>
        <v>-</v>
      </c>
      <c r="K54" s="1013" t="str">
        <f>IFERROR(VLOOKUP(_xlfn.CONCAT(D54,E54,F54),'ESG Database'!$I$15:$S$818,4,0),"")</f>
        <v>-</v>
      </c>
      <c r="L54" s="1013" t="str">
        <f>IFERROR(VLOOKUP(_xlfn.CONCAT(D54,E54,F54),'ESG Database'!$I$15:$S$818,5,0),"")</f>
        <v>-</v>
      </c>
      <c r="M54" s="1118" t="str">
        <f>IFERROR(VLOOKUP(_xlfn.CONCAT(D54,E54,F54),'ESG Database'!$I$15:$S$818,6,0),"")</f>
        <v>-</v>
      </c>
      <c r="N54" s="73">
        <f>IFERROR(VLOOKUP(_xlfn.CONCAT(D54,E54,F54),'ESG Database'!$I$15:$S$818,7,0),"")</f>
        <v>1</v>
      </c>
      <c r="O54" s="1119" t="str">
        <f t="shared" si="0"/>
        <v>-</v>
      </c>
      <c r="P54" s="1119" t="str">
        <f t="shared" si="1"/>
        <v>-</v>
      </c>
      <c r="Q54" s="1006">
        <f>IFERROR(VLOOKUP(_xlfn.CONCAT(D54,E54,F54),'ESG Database'!$I$15:$S$818,10,0),"")</f>
        <v>1</v>
      </c>
      <c r="R54" s="1480" t="str">
        <f>IFERROR(VLOOKUP(_xlfn.CONCAT(D54,E54,F54),'ESG Database'!$I$15:$S$818,11,0),"")</f>
        <v>-</v>
      </c>
    </row>
    <row r="55" spans="1:18" ht="27">
      <c r="A55" s="43"/>
      <c r="B55" s="1743"/>
      <c r="C55" s="1749"/>
      <c r="D55" s="67" t="s">
        <v>1765</v>
      </c>
      <c r="E55" s="68" t="s">
        <v>21</v>
      </c>
      <c r="F55" s="68" t="s">
        <v>24</v>
      </c>
      <c r="G55" s="69" t="s">
        <v>1766</v>
      </c>
      <c r="H55" s="64" t="str">
        <f>IFERROR(VLOOKUP(D55,'ESG Database'!$D$15:$G$818,3,0),"")</f>
        <v>%</v>
      </c>
      <c r="I55" s="1013" t="str">
        <f>IFERROR(VLOOKUP(_xlfn.CONCAT(D55,E55,F55),'ESG Database'!$I$15:$S$818,2,0),"")</f>
        <v>-</v>
      </c>
      <c r="J55" s="1013" t="str">
        <f>IFERROR(VLOOKUP(_xlfn.CONCAT(D55,E55,F55),'ESG Database'!$I$15:$S$818,3,0),"")</f>
        <v>-</v>
      </c>
      <c r="K55" s="1013" t="str">
        <f>IFERROR(VLOOKUP(_xlfn.CONCAT(D55,E55,F55),'ESG Database'!$I$15:$S$818,4,0),"")</f>
        <v>-</v>
      </c>
      <c r="L55" s="1013" t="str">
        <f>IFERROR(VLOOKUP(_xlfn.CONCAT(D55,E55,F55),'ESG Database'!$I$15:$S$818,5,0),"")</f>
        <v>-</v>
      </c>
      <c r="M55" s="1118" t="str">
        <f>IFERROR(VLOOKUP(_xlfn.CONCAT(D55,E55,F55),'ESG Database'!$I$15:$S$818,6,0),"")</f>
        <v>-</v>
      </c>
      <c r="N55" s="74">
        <f>IFERROR(VLOOKUP(_xlfn.CONCAT(D55,E55,F55),'ESG Database'!$I$15:$S$818,7,0),"")</f>
        <v>0.57806569642028205</v>
      </c>
      <c r="O55" s="1119" t="str">
        <f t="shared" si="0"/>
        <v>-</v>
      </c>
      <c r="P55" s="1119" t="str">
        <f t="shared" si="1"/>
        <v>-</v>
      </c>
      <c r="Q55" s="1006">
        <f>IFERROR(VLOOKUP(_xlfn.CONCAT(D55,E55,F55),'ESG Database'!$I$15:$S$818,10,0),"")</f>
        <v>1</v>
      </c>
      <c r="R55" s="1480" t="str">
        <f>IFERROR(VLOOKUP(_xlfn.CONCAT(D55,E55,F55),'ESG Database'!$I$15:$S$818,11,0),"")</f>
        <v>-</v>
      </c>
    </row>
    <row r="56" spans="1:18" ht="54">
      <c r="A56" s="43"/>
      <c r="B56" s="1743"/>
      <c r="C56" s="75" t="s">
        <v>1945</v>
      </c>
      <c r="D56" s="67" t="s">
        <v>1755</v>
      </c>
      <c r="E56" s="68" t="s">
        <v>21</v>
      </c>
      <c r="F56" s="68" t="s">
        <v>24</v>
      </c>
      <c r="G56" s="69" t="s">
        <v>1756</v>
      </c>
      <c r="H56" s="64" t="str">
        <f>IFERROR(VLOOKUP(D56,'ESG Database'!$D$15:$G$818,3,0),"")</f>
        <v>%</v>
      </c>
      <c r="I56" s="1013" t="str">
        <f>IFERROR(VLOOKUP(_xlfn.CONCAT(D56,E56,F56),'ESG Database'!$I$15:$S$818,2,0),"")</f>
        <v>-</v>
      </c>
      <c r="J56" s="1013" t="str">
        <f>IFERROR(VLOOKUP(_xlfn.CONCAT(D56,E56,F56),'ESG Database'!$I$15:$S$818,3,0),"")</f>
        <v>-</v>
      </c>
      <c r="K56" s="1013" t="str">
        <f>IFERROR(VLOOKUP(_xlfn.CONCAT(D56,E56,F56),'ESG Database'!$I$15:$S$818,4,0),"")</f>
        <v>-</v>
      </c>
      <c r="L56" s="1013" t="str">
        <f>IFERROR(VLOOKUP(_xlfn.CONCAT(D56,E56,F56),'ESG Database'!$I$15:$S$818,5,0),"")</f>
        <v>-</v>
      </c>
      <c r="M56" s="1013" t="str">
        <f>IFERROR(VLOOKUP(_xlfn.CONCAT(D56,E56,F56),'ESG Database'!$I$15:$S$818,6,0),"")</f>
        <v>-</v>
      </c>
      <c r="N56" s="1133">
        <f>IFERROR(VLOOKUP(_xlfn.CONCAT(D56,E56,F56),'ESG Database'!$I$15:$S$818,7,0),"")</f>
        <v>7.0000000000000007E-2</v>
      </c>
      <c r="O56" s="1013" t="str">
        <f t="shared" si="0"/>
        <v>-</v>
      </c>
      <c r="P56" s="1013" t="str">
        <f t="shared" si="1"/>
        <v>-</v>
      </c>
      <c r="Q56" s="928" t="str">
        <f>IFERROR(VLOOKUP(_xlfn.CONCAT(D56,E56,F56),'ESG Database'!$I$15:$S$818,10,0),"")</f>
        <v>Increasing every year</v>
      </c>
      <c r="R56" s="1481" t="str">
        <f>IFERROR(VLOOKUP(_xlfn.CONCAT(D56,E56,F56),'ESG Database'!$I$15:$S$818,11,0),"")</f>
        <v>-</v>
      </c>
    </row>
    <row r="57" spans="1:18" ht="54">
      <c r="A57" s="43"/>
      <c r="B57" s="1751" t="s">
        <v>32</v>
      </c>
      <c r="C57" s="75" t="s">
        <v>1947</v>
      </c>
      <c r="D57" s="67" t="s">
        <v>282</v>
      </c>
      <c r="E57" s="68" t="s">
        <v>21</v>
      </c>
      <c r="F57" s="68" t="s">
        <v>24</v>
      </c>
      <c r="G57" s="69" t="s">
        <v>1929</v>
      </c>
      <c r="H57" s="64" t="str">
        <f>IFERROR(VLOOKUP(D57,'ESG Database'!$D$15:$G$818,3,0),"")</f>
        <v>Hours</v>
      </c>
      <c r="I57" s="1012" t="str">
        <f>IFERROR(VLOOKUP(_xlfn.CONCAT(D57,E57,F57),'ESG Database'!$I$15:$S$818,2,0),"")</f>
        <v>-</v>
      </c>
      <c r="J57" s="1012" t="str">
        <f>IFERROR(VLOOKUP(_xlfn.CONCAT(D57,E57,F57),'ESG Database'!$I$15:$S$818,3,0),"")</f>
        <v>-</v>
      </c>
      <c r="K57" s="1120" t="str">
        <f>IFERROR(VLOOKUP(_xlfn.CONCAT(D57,E57,F57),'ESG Database'!$I$15:$S$818,4,0),"")</f>
        <v>-</v>
      </c>
      <c r="L57" s="1010">
        <f>IFERROR(VLOOKUP(_xlfn.CONCAT(D57,E57,F57),'ESG Database'!$I$15:$S$818,5,0),"")</f>
        <v>66.5</v>
      </c>
      <c r="M57" s="1009">
        <f>IFERROR(VLOOKUP(_xlfn.CONCAT(D57,E57,F57),'ESG Database'!$I$15:$S$818,6,0),"")</f>
        <v>81.3</v>
      </c>
      <c r="N57" s="1134">
        <f>IFERROR(VLOOKUP(_xlfn.CONCAT(D57,E57,F57),'ESG Database'!$I$15:$S$818,7,0),"")</f>
        <v>97.2</v>
      </c>
      <c r="O57" s="1119" t="str">
        <f t="shared" si="0"/>
        <v>-</v>
      </c>
      <c r="P57" s="71">
        <f t="shared" si="1"/>
        <v>0.19557195571955721</v>
      </c>
      <c r="Q57" s="1007" t="str">
        <f>IFERROR(VLOOKUP(_xlfn.CONCAT(D57,E57,F57),'ESG Database'!$I$15:$S$818,10,0),"")</f>
        <v>&gt;=70</v>
      </c>
      <c r="R57" s="1481" t="str">
        <f>IFERROR(VLOOKUP(_xlfn.CONCAT(D57,E57,F57),'ESG Database'!$I$15:$S$818,11,0),"")</f>
        <v>-</v>
      </c>
    </row>
    <row r="58" spans="1:18" ht="40.5">
      <c r="A58" s="43"/>
      <c r="B58" s="1752"/>
      <c r="C58" s="75" t="s">
        <v>1931</v>
      </c>
      <c r="D58" s="67" t="s">
        <v>1912</v>
      </c>
      <c r="E58" s="68" t="s">
        <v>21</v>
      </c>
      <c r="F58" s="68" t="s">
        <v>24</v>
      </c>
      <c r="G58" s="69" t="s">
        <v>1932</v>
      </c>
      <c r="H58" s="64" t="str">
        <f>IFERROR(VLOOKUP(D58,'ESG Database'!$D$15:$G$818,3,0),"")</f>
        <v>#</v>
      </c>
      <c r="I58" s="1012" t="str">
        <f>IFERROR(VLOOKUP(_xlfn.CONCAT(D58,E58,F58),'ESG Database'!$I$15:$S$818,2,0),"")</f>
        <v>-</v>
      </c>
      <c r="J58" s="1012" t="str">
        <f>IFERROR(VLOOKUP(_xlfn.CONCAT(D58,E58,F58),'ESG Database'!$I$15:$S$818,3,0),"")</f>
        <v>-</v>
      </c>
      <c r="K58" s="1120" t="str">
        <f>IFERROR(VLOOKUP(_xlfn.CONCAT(D58,E58,F58),'ESG Database'!$I$15:$S$818,4,0),"")</f>
        <v>-</v>
      </c>
      <c r="L58" s="1120" t="str">
        <f>IFERROR(VLOOKUP(_xlfn.CONCAT(D58,E58,F58),'ESG Database'!$I$15:$S$818,5,0),"")</f>
        <v>-</v>
      </c>
      <c r="M58" s="1121" t="str">
        <f>IFERROR(VLOOKUP(_xlfn.CONCAT(D58,E58,F58),'ESG Database'!$I$15:$S$818,6,0),"")</f>
        <v>-</v>
      </c>
      <c r="N58" s="1011">
        <f>IFERROR(VLOOKUP(_xlfn.CONCAT(D58,E58,F58),'ESG Database'!$I$15:$S$818,7,0),"")</f>
        <v>194775</v>
      </c>
      <c r="O58" s="1119" t="str">
        <f t="shared" si="0"/>
        <v>-</v>
      </c>
      <c r="P58" s="1119" t="str">
        <f t="shared" si="1"/>
        <v>-</v>
      </c>
      <c r="Q58" s="1755" t="str">
        <f>IFERROR(VLOOKUP(_xlfn.CONCAT(D58,E58,F58),'ESG Database'!$I$15:$S$818,10,0),"")</f>
        <v>Above the target defined by the Group and disclosed in N-1</v>
      </c>
      <c r="R58" s="1755"/>
    </row>
    <row r="59" spans="1:18" ht="40.5">
      <c r="A59" s="43"/>
      <c r="B59" s="1752"/>
      <c r="C59" s="75" t="s">
        <v>1933</v>
      </c>
      <c r="D59" s="67" t="s">
        <v>1878</v>
      </c>
      <c r="E59" s="68" t="s">
        <v>21</v>
      </c>
      <c r="F59" s="68" t="s">
        <v>24</v>
      </c>
      <c r="G59" s="69" t="s">
        <v>1879</v>
      </c>
      <c r="H59" s="64" t="str">
        <f>IFERROR(VLOOKUP(D59,'ESG Database'!$D$15:$G$818,3,0),"")</f>
        <v>Score</v>
      </c>
      <c r="I59" s="1012" t="str">
        <f>IFERROR(VLOOKUP(_xlfn.CONCAT(D59,E59,F59),'ESG Database'!$I$15:$S$818,2,0),"")</f>
        <v>-</v>
      </c>
      <c r="J59" s="1012" t="str">
        <f>IFERROR(VLOOKUP(_xlfn.CONCAT(D59,E59,F59),'ESG Database'!$I$15:$S$818,3,0),"")</f>
        <v>-</v>
      </c>
      <c r="K59" s="1120">
        <f>IFERROR(VLOOKUP(_xlfn.CONCAT(D59,E59,F59),'ESG Database'!$I$15:$S$818,4,0),"")</f>
        <v>0</v>
      </c>
      <c r="L59" s="1120">
        <f>IFERROR(VLOOKUP(_xlfn.CONCAT(D59,E59,F59),'ESG Database'!$I$15:$S$818,5,0),"")</f>
        <v>0</v>
      </c>
      <c r="M59" s="1121" t="str">
        <f>IFERROR(VLOOKUP(_xlfn.CONCAT(D59,E59,F59),'ESG Database'!$I$15:$S$818,6,0),"")</f>
        <v>-</v>
      </c>
      <c r="N59" s="1011">
        <f>IFERROR(VLOOKUP(_xlfn.CONCAT(D59,E59,F59),'ESG Database'!$I$15:$S$818,7,0),"")</f>
        <v>84.3</v>
      </c>
      <c r="O59" s="1119" t="str">
        <f t="shared" si="0"/>
        <v>-</v>
      </c>
      <c r="P59" s="1119" t="str">
        <f t="shared" si="1"/>
        <v>-</v>
      </c>
      <c r="Q59" s="1007" t="str">
        <f>IFERROR(VLOOKUP(_xlfn.CONCAT(D59,E59,F59),'ESG Database'!$I$15:$S$818,10,0),"")</f>
        <v>&gt;80</v>
      </c>
      <c r="R59" s="1481" t="str">
        <f>IFERROR(VLOOKUP(_xlfn.CONCAT(D59,E59,F59),'ESG Database'!$I$15:$S$818,11,0),"")</f>
        <v>-</v>
      </c>
    </row>
    <row r="60" spans="1:18" ht="81">
      <c r="A60" s="43"/>
      <c r="B60" s="1752"/>
      <c r="C60" s="75" t="s">
        <v>1934</v>
      </c>
      <c r="D60" s="67" t="s">
        <v>42</v>
      </c>
      <c r="E60" s="68" t="s">
        <v>21</v>
      </c>
      <c r="F60" s="68" t="s">
        <v>24</v>
      </c>
      <c r="G60" s="69" t="s">
        <v>1936</v>
      </c>
      <c r="H60" s="64" t="str">
        <f>IFERROR(VLOOKUP(D60,'ESG Database'!$D$15:$G$818,3,0),"")</f>
        <v>%</v>
      </c>
      <c r="I60" s="1012" t="str">
        <f>IFERROR(VLOOKUP(_xlfn.CONCAT(D60,E60,F60),'ESG Database'!$I$15:$S$818,2,0),"")</f>
        <v>-</v>
      </c>
      <c r="J60" s="73">
        <f>IFERROR(VLOOKUP(_xlfn.CONCAT(D60,E60,F60),'ESG Database'!$I$15:$S$818,3,0),"")</f>
        <v>0.85</v>
      </c>
      <c r="K60" s="73">
        <f>IFERROR(VLOOKUP(_xlfn.CONCAT(D60,E60,F60),'ESG Database'!$I$15:$S$818,4,0),"")</f>
        <v>0.87</v>
      </c>
      <c r="L60" s="73">
        <f>IFERROR(VLOOKUP(_xlfn.CONCAT(D60,E60,F60),'ESG Database'!$I$15:$S$818,5,0),"")</f>
        <v>0.86</v>
      </c>
      <c r="M60" s="73">
        <f>IFERROR(VLOOKUP(_xlfn.CONCAT(D60,E60,F60),'ESG Database'!$I$15:$S$818,6,0),"")</f>
        <v>0.85</v>
      </c>
      <c r="N60" s="73">
        <f>IFERROR(VLOOKUP(_xlfn.CONCAT(D60,E60,F60),'ESG Database'!$I$15:$S$818,7,0),"")</f>
        <v>0.85</v>
      </c>
      <c r="O60" s="1119" t="str">
        <f t="shared" si="0"/>
        <v>-</v>
      </c>
      <c r="P60" s="71">
        <f t="shared" si="1"/>
        <v>0</v>
      </c>
      <c r="Q60" s="928" t="str">
        <f>IFERROR(VLOOKUP(_xlfn.CONCAT(D60,E60,F60),'ESG Database'!$I$15:$S$818,10,0),"")</f>
        <v>&gt;80%</v>
      </c>
      <c r="R60" s="1481" t="str">
        <f>IFERROR(VLOOKUP(_xlfn.CONCAT(D60,E60,F60),'ESG Database'!$I$15:$S$818,11,0),"")</f>
        <v>-</v>
      </c>
    </row>
    <row r="61" spans="1:18" ht="54">
      <c r="A61" s="43"/>
      <c r="B61" s="1752"/>
      <c r="C61" s="75" t="s">
        <v>1935</v>
      </c>
      <c r="D61" s="67" t="s">
        <v>1782</v>
      </c>
      <c r="E61" s="68" t="s">
        <v>21</v>
      </c>
      <c r="F61" s="68" t="s">
        <v>24</v>
      </c>
      <c r="G61" s="69" t="s">
        <v>1783</v>
      </c>
      <c r="H61" s="64" t="str">
        <f>IFERROR(VLOOKUP(D61,'ESG Database'!$D$15:$G$818,3,0),"")</f>
        <v>%</v>
      </c>
      <c r="I61" s="1012" t="str">
        <f>IFERROR(VLOOKUP(_xlfn.CONCAT(D61,E61,F61),'ESG Database'!$I$15:$S$818,2,0),"")</f>
        <v>-</v>
      </c>
      <c r="J61" s="1013" t="str">
        <f>IFERROR(VLOOKUP(_xlfn.CONCAT(D61,E61,F61),'ESG Database'!$I$15:$S$818,3,0),"")</f>
        <v>-</v>
      </c>
      <c r="K61" s="1013" t="str">
        <f>IFERROR(VLOOKUP(_xlfn.CONCAT(D61,E61,F61),'ESG Database'!$I$15:$S$818,4,0),"")</f>
        <v>-</v>
      </c>
      <c r="L61" s="1013" t="str">
        <f>IFERROR(VLOOKUP(_xlfn.CONCAT(D61,E61,F61),'ESG Database'!$I$15:$S$818,5,0),"")</f>
        <v>-</v>
      </c>
      <c r="M61" s="1013" t="str">
        <f>IFERROR(VLOOKUP(_xlfn.CONCAT(D61,E61,F61),'ESG Database'!$I$15:$S$818,6,0),"")</f>
        <v>-</v>
      </c>
      <c r="N61" s="73" t="str">
        <f>IFERROR(VLOOKUP(_xlfn.CONCAT(D61,E61,F61),'ESG Database'!$I$15:$S$818,7,0),"")</f>
        <v>To be reported from 2026</v>
      </c>
      <c r="O61" s="1119" t="str">
        <f t="shared" si="0"/>
        <v>-</v>
      </c>
      <c r="P61" s="1119" t="str">
        <f t="shared" si="1"/>
        <v>-</v>
      </c>
      <c r="Q61" s="928" t="str">
        <f>IFERROR(VLOOKUP(_xlfn.CONCAT(D61,E61,F61),'ESG Database'!$I$15:$S$818,10,0),"")</f>
        <v>&gt;80%</v>
      </c>
      <c r="R61" s="1481" t="str">
        <f>IFERROR(VLOOKUP(_xlfn.CONCAT(D61,E61,F61),'ESG Database'!$I$15:$S$818,11,0),"")</f>
        <v>-</v>
      </c>
    </row>
    <row r="62" spans="1:18" ht="49" customHeight="1">
      <c r="A62" s="43"/>
      <c r="B62" s="1752"/>
      <c r="C62" s="1750" t="s">
        <v>1937</v>
      </c>
      <c r="D62" s="67" t="s">
        <v>33</v>
      </c>
      <c r="E62" s="68" t="s">
        <v>21</v>
      </c>
      <c r="F62" s="68" t="s">
        <v>34</v>
      </c>
      <c r="G62" s="69" t="s">
        <v>35</v>
      </c>
      <c r="H62" s="64" t="str">
        <f>IFERROR(VLOOKUP(D62,'ESG Database'!$D$15:$G$818,3,0),"")</f>
        <v>%</v>
      </c>
      <c r="I62" s="1122" t="str">
        <f>IFERROR(VLOOKUP(_xlfn.CONCAT(D62,E62,F62),'ESG Database'!$I$15:$S$818,2,0),"")</f>
        <v>-</v>
      </c>
      <c r="J62" s="74">
        <f>IFERROR(VLOOKUP(_xlfn.CONCAT(D62,E62,F62),'ESG Database'!$I$15:$S$818,3,0),"")</f>
        <v>0.35799999999999998</v>
      </c>
      <c r="K62" s="74">
        <f>IFERROR(VLOOKUP(_xlfn.CONCAT(D62,E62,F62),'ESG Database'!$I$15:$S$818,4,0),"")</f>
        <v>0.378</v>
      </c>
      <c r="L62" s="74">
        <f>IFERROR(VLOOKUP(_xlfn.CONCAT(D62,E62,F62),'ESG Database'!$I$15:$S$818,5,0),"")</f>
        <v>0.38769999999999999</v>
      </c>
      <c r="M62" s="846">
        <f>IFERROR(VLOOKUP(_xlfn.CONCAT(D62,E62,F62),'ESG Database'!$I$15:$S$818,6,0),"")</f>
        <v>0.39700000000000002</v>
      </c>
      <c r="N62" s="1014">
        <f>IFERROR(VLOOKUP(_xlfn.CONCAT(D62,E62,F62),'ESG Database'!$I$15:$S$818,7,0),"")</f>
        <v>0.40500000000000003</v>
      </c>
      <c r="O62" s="1119" t="str">
        <f t="shared" si="0"/>
        <v>-</v>
      </c>
      <c r="P62" s="71">
        <f t="shared" si="1"/>
        <v>2.0151133501259411E-2</v>
      </c>
      <c r="Q62" s="928" t="str">
        <f>IFERROR(VLOOKUP(_xlfn.CONCAT(D62,E62,F62),'ESG Database'!$I$15:$S$818,10,0),"")</f>
        <v>&gt;=40%</v>
      </c>
      <c r="R62" s="1481" t="str">
        <f>IFERROR(VLOOKUP(_xlfn.CONCAT(D62,E62,F62),'ESG Database'!$I$15:$S$818,11,0),"")</f>
        <v>-</v>
      </c>
    </row>
    <row r="63" spans="1:18" ht="49" customHeight="1">
      <c r="A63" s="43"/>
      <c r="B63" s="1752"/>
      <c r="C63" s="1746"/>
      <c r="D63" s="67" t="s">
        <v>39</v>
      </c>
      <c r="E63" s="68" t="s">
        <v>21</v>
      </c>
      <c r="F63" s="68" t="s">
        <v>34</v>
      </c>
      <c r="G63" s="69" t="s">
        <v>1938</v>
      </c>
      <c r="H63" s="64" t="str">
        <f>IFERROR(VLOOKUP(D63,'ESG Database'!$D$15:$G$818,3,0),"")</f>
        <v>%</v>
      </c>
      <c r="I63" s="1123" t="str">
        <f>IFERROR(VLOOKUP(_xlfn.CONCAT(D63,E63,F63),'ESG Database'!$I$15:$S$818,2,0),"")</f>
        <v>-</v>
      </c>
      <c r="J63" s="74">
        <f>IFERROR(VLOOKUP(_xlfn.CONCAT(D63,E63,F63),'ESG Database'!$I$15:$S$818,3,0),"")</f>
        <v>0.224</v>
      </c>
      <c r="K63" s="74">
        <f>IFERROR(VLOOKUP(_xlfn.CONCAT(D63,E63,F63),'ESG Database'!$I$15:$S$818,4,0),"")</f>
        <v>0.24349999999999999</v>
      </c>
      <c r="L63" s="74">
        <f>IFERROR(VLOOKUP(_xlfn.CONCAT(D63,E63,F63),'ESG Database'!$I$15:$S$818,5,0),"")</f>
        <v>0.26200000000000001</v>
      </c>
      <c r="M63" s="74">
        <f>IFERROR(VLOOKUP(_xlfn.CONCAT(D63,E63,F63),'ESG Database'!$I$15:$S$818,6,0),"")</f>
        <v>0.28999999999999998</v>
      </c>
      <c r="N63" s="1184">
        <f>IFERROR(VLOOKUP(_xlfn.CONCAT(D63,E63,F63),'ESG Database'!$I$15:$S$818,7,0),"")</f>
        <v>0.30499999999999999</v>
      </c>
      <c r="O63" s="1119" t="str">
        <f t="shared" si="0"/>
        <v>-</v>
      </c>
      <c r="P63" s="71">
        <f t="shared" si="1"/>
        <v>5.1724137931034475E-2</v>
      </c>
      <c r="Q63" s="928" t="str">
        <f>IFERROR(VLOOKUP(_xlfn.CONCAT(D63,E63,F63),'ESG Database'!$I$15:$S$818,10,0),"")</f>
        <v>&gt;=35%</v>
      </c>
      <c r="R63" s="1481" t="str">
        <f>IFERROR(VLOOKUP(_xlfn.CONCAT(D63,E63,F63),'ESG Database'!$I$15:$S$818,11,0),"")</f>
        <v>-</v>
      </c>
    </row>
    <row r="64" spans="1:18" ht="81" customHeight="1">
      <c r="A64" s="43"/>
      <c r="B64" s="1753"/>
      <c r="C64" s="75" t="s">
        <v>1939</v>
      </c>
      <c r="D64" s="67" t="s">
        <v>36</v>
      </c>
      <c r="E64" s="68" t="s">
        <v>21</v>
      </c>
      <c r="F64" s="68" t="s">
        <v>24</v>
      </c>
      <c r="G64" s="69" t="s">
        <v>37</v>
      </c>
      <c r="H64" s="64" t="str">
        <f>IFERROR(VLOOKUP(D64,'ESG Database'!$D$15:$G$818,3,0),"")</f>
        <v>#</v>
      </c>
      <c r="I64" s="1124" t="str">
        <f>IFERROR(VLOOKUP(_xlfn.CONCAT(D64,E64,F64),'ESG Database'!$I$15:$S$818,2,0),"")</f>
        <v>-</v>
      </c>
      <c r="J64" s="72">
        <f>IFERROR(VLOOKUP(_xlfn.CONCAT(D64,E64,F64),'ESG Database'!$I$15:$S$818,3,0),"")</f>
        <v>762282</v>
      </c>
      <c r="K64" s="72">
        <f>IFERROR(VLOOKUP(_xlfn.CONCAT(D64,E64,F64),'ESG Database'!$I$15:$S$818,4,0),"")</f>
        <v>1899744</v>
      </c>
      <c r="L64" s="72">
        <f>IFERROR(VLOOKUP(_xlfn.CONCAT(D64,E64,F64),'ESG Database'!$I$15:$S$818,5,0),"")</f>
        <v>4376777</v>
      </c>
      <c r="M64" s="847">
        <f>IFERROR(VLOOKUP(_xlfn.CONCAT(D64,E64,F64),'ESG Database'!$I$15:$S$818,6,0),"")</f>
        <v>7542231</v>
      </c>
      <c r="N64" s="847">
        <f>IFERROR(VLOOKUP(_xlfn.CONCAT(D64,E64,F64),'ESG Database'!$I$15:$S$818,7,0),"")</f>
        <v>8497643</v>
      </c>
      <c r="O64" s="1013" t="str">
        <f t="shared" si="0"/>
        <v>-</v>
      </c>
      <c r="P64" s="73">
        <f t="shared" si="1"/>
        <v>0.12667498516022646</v>
      </c>
      <c r="Q64" s="1008" t="str">
        <f>IFERROR(VLOOKUP(_xlfn.CONCAT(D64,E64,F64),'ESG Database'!$I$15:$S$818,10,0),"")</f>
        <v>&gt;10M</v>
      </c>
      <c r="R64" s="1482" t="str">
        <f>IFERROR(VLOOKUP(_xlfn.CONCAT(D64,E64,F64),'ESG Database'!$I$15:$S$818,11,0),"")</f>
        <v>-</v>
      </c>
    </row>
    <row r="65" spans="1:18" ht="52" customHeight="1">
      <c r="A65" s="43"/>
      <c r="B65" s="1751" t="s">
        <v>38</v>
      </c>
      <c r="C65" s="75" t="s">
        <v>1940</v>
      </c>
      <c r="D65" s="67" t="s">
        <v>40</v>
      </c>
      <c r="E65" s="68" t="s">
        <v>21</v>
      </c>
      <c r="F65" s="68" t="s">
        <v>24</v>
      </c>
      <c r="G65" s="69" t="s">
        <v>41</v>
      </c>
      <c r="H65" s="64" t="str">
        <f>IFERROR(VLOOKUP(D65,'ESG Database'!$D$15:$G$818,3,0),"")</f>
        <v>Score</v>
      </c>
      <c r="I65" s="1012" t="str">
        <f>IFERROR(VLOOKUP(_xlfn.CONCAT(D65,E65,F65),'ESG Database'!$I$15:$S$818,2,0),"")</f>
        <v>-</v>
      </c>
      <c r="J65" s="76" t="str">
        <f>IFERROR(VLOOKUP(_xlfn.CONCAT(D65,E65,F65),'ESG Database'!$I$15:$S$818,3,0),"")</f>
        <v>Rating achieved</v>
      </c>
      <c r="K65" s="79" t="str">
        <f>IFERROR(VLOOKUP(_xlfn.CONCAT(D65,E65,F65),'ESG Database'!$I$15:$S$818,4,0),"")</f>
        <v>Rating achieved</v>
      </c>
      <c r="L65" s="79" t="str">
        <f>IFERROR(VLOOKUP(_xlfn.CONCAT(D65,E65,F65),'ESG Database'!$I$15:$S$818,5,0),"")</f>
        <v>Rating achieved</v>
      </c>
      <c r="M65" s="78" t="str">
        <f>IFERROR(VLOOKUP(_xlfn.CONCAT(D65,E65,F65),'ESG Database'!$I$15:$S$818,6,0),"")</f>
        <v>Rating achieved</v>
      </c>
      <c r="N65" s="78" t="str">
        <f>IFERROR(VLOOKUP(_xlfn.CONCAT(D65,E65,F65),'ESG Database'!$I$15:$S$818,7,0),"")</f>
        <v>Rating achieved</v>
      </c>
      <c r="O65" s="1119" t="str">
        <f t="shared" si="0"/>
        <v>-</v>
      </c>
      <c r="P65" s="1119" t="str">
        <f t="shared" si="1"/>
        <v>-</v>
      </c>
      <c r="Q65" s="1747" t="str">
        <f>IFERROR(VLOOKUP(_xlfn.CONCAT(D65,E65,F65),'ESG Database'!$I$15:$S$818,10,0),"")</f>
        <v>Top quartile of MSCI ESG rating compared to industry peers</v>
      </c>
      <c r="R65" s="1747" t="str">
        <f>IFERROR(VLOOKUP(_xlfn.CONCAT(D65,E65,F65),'ESG Database'!$I$15:$S$818,11,0),"")</f>
        <v>-</v>
      </c>
    </row>
    <row r="66" spans="1:18" ht="92" customHeight="1">
      <c r="A66" s="43"/>
      <c r="B66" s="1752"/>
      <c r="C66" s="75" t="s">
        <v>1941</v>
      </c>
      <c r="D66" s="67" t="s">
        <v>947</v>
      </c>
      <c r="E66" s="68" t="s">
        <v>21</v>
      </c>
      <c r="F66" s="68" t="s">
        <v>24</v>
      </c>
      <c r="G66" s="69" t="s">
        <v>1243</v>
      </c>
      <c r="H66" s="64" t="str">
        <f>IFERROR(VLOOKUP(D66,'ESG Database'!$D$15:$G$818,3,0),"")</f>
        <v>%</v>
      </c>
      <c r="I66" s="1012" t="str">
        <f>IFERROR(VLOOKUP(_xlfn.CONCAT(D66,E66,F66),'ESG Database'!$I$15:$S$818,2,0),"")</f>
        <v>-</v>
      </c>
      <c r="J66" s="1013" t="str">
        <f>IFERROR(VLOOKUP(_xlfn.CONCAT(D66,E66,F66),'ESG Database'!$I$15:$S$818,3,0),"")</f>
        <v>-</v>
      </c>
      <c r="K66" s="73">
        <f>IFERROR(VLOOKUP(_xlfn.CONCAT(D66,E66,F66),'ESG Database'!$I$15:$S$818,4,0),"")</f>
        <v>0</v>
      </c>
      <c r="L66" s="73">
        <f>IFERROR(VLOOKUP(_xlfn.CONCAT(D66,E66,F66),'ESG Database'!$I$15:$S$818,5,0),"")</f>
        <v>0</v>
      </c>
      <c r="M66" s="846">
        <f>IFERROR(VLOOKUP(_xlfn.CONCAT(D66,E66,F66),'ESG Database'!$I$15:$S$818,6,0),"")</f>
        <v>0.6</v>
      </c>
      <c r="N66" s="846">
        <f>IFERROR(VLOOKUP(_xlfn.CONCAT(D66,E66,F66),'ESG Database'!$I$15:$S$818,7,0),"")</f>
        <v>0.71799999999999997</v>
      </c>
      <c r="O66" s="1119" t="str">
        <f t="shared" si="0"/>
        <v>-</v>
      </c>
      <c r="P66" s="71">
        <f t="shared" si="1"/>
        <v>0.19666666666666677</v>
      </c>
      <c r="Q66" s="1006" t="str">
        <f>IFERROR(VLOOKUP(_xlfn.CONCAT(D66,E66,F66),'ESG Database'!$I$15:$S$818,10,0),"")</f>
        <v>&gt;80%</v>
      </c>
      <c r="R66" s="1480" t="str">
        <f>IFERROR(VLOOKUP(_xlfn.CONCAT(D66,E66,F66),'ESG Database'!$I$15:$S$818,11,0),"")</f>
        <v>-</v>
      </c>
    </row>
    <row r="67" spans="1:18" ht="54">
      <c r="A67" s="43"/>
      <c r="B67" s="1752"/>
      <c r="C67" s="1750" t="s">
        <v>1942</v>
      </c>
      <c r="D67" s="67" t="s">
        <v>477</v>
      </c>
      <c r="E67" s="68" t="s">
        <v>21</v>
      </c>
      <c r="F67" s="68" t="s">
        <v>24</v>
      </c>
      <c r="G67" s="69" t="s">
        <v>1944</v>
      </c>
      <c r="H67" s="64" t="str">
        <f>IFERROR(VLOOKUP(D67,'ESG Database'!$D$15:$G$818,3,0),"")</f>
        <v>%</v>
      </c>
      <c r="I67" s="1012" t="str">
        <f>IFERROR(VLOOKUP(_xlfn.CONCAT(D67,E67,F67),'ESG Database'!$I$15:$S$818,2,0),"")</f>
        <v>-</v>
      </c>
      <c r="J67" s="1013" t="str">
        <f>IFERROR(VLOOKUP(_xlfn.CONCAT(D67,E67,F67),'ESG Database'!$I$15:$S$818,3,0),"")</f>
        <v>-</v>
      </c>
      <c r="K67" s="73">
        <f>IFERROR(VLOOKUP(_xlfn.CONCAT(D67,E67,F67),'ESG Database'!$I$15:$S$818,4,0),"")</f>
        <v>0.89</v>
      </c>
      <c r="L67" s="73">
        <f>IFERROR(VLOOKUP(_xlfn.CONCAT(D67,E67,F67),'ESG Database'!$I$15:$S$818,5,0),"")</f>
        <v>0.96</v>
      </c>
      <c r="M67" s="944">
        <f>IFERROR(VLOOKUP(_xlfn.CONCAT(D67,E67,F67),'ESG Database'!$I$15:$S$818,6,0),"")</f>
        <v>0.95</v>
      </c>
      <c r="N67" s="944">
        <f>IFERROR(VLOOKUP(_xlfn.CONCAT(D67,E67,F67),'ESG Database'!$I$15:$S$818,7,0),"")</f>
        <v>0.94</v>
      </c>
      <c r="O67" s="1119" t="str">
        <f t="shared" si="0"/>
        <v>-</v>
      </c>
      <c r="P67" s="71">
        <f t="shared" si="1"/>
        <v>-1.0526315789473717E-2</v>
      </c>
      <c r="Q67" s="1006" t="str">
        <f>IFERROR(VLOOKUP(_xlfn.CONCAT(D67,E67,F67),'ESG Database'!$I$15:$S$818,10,0),"")</f>
        <v>&gt;90%</v>
      </c>
      <c r="R67" s="1480" t="str">
        <f>IFERROR(VLOOKUP(_xlfn.CONCAT(D67,E67,F67),'ESG Database'!$I$15:$S$818,11,0),"")</f>
        <v>-</v>
      </c>
    </row>
    <row r="68" spans="1:18" ht="40.5">
      <c r="A68" s="43"/>
      <c r="B68" s="1752"/>
      <c r="C68" s="1745"/>
      <c r="D68" s="67" t="s">
        <v>49</v>
      </c>
      <c r="E68" s="68" t="s">
        <v>21</v>
      </c>
      <c r="F68" s="68" t="s">
        <v>24</v>
      </c>
      <c r="G68" s="69" t="s">
        <v>1948</v>
      </c>
      <c r="H68" s="64" t="str">
        <f>IFERROR(VLOOKUP(D68,'ESG Database'!$D$15:$G$818,3,0),"")</f>
        <v>%</v>
      </c>
      <c r="I68" s="1012" t="str">
        <f>IFERROR(VLOOKUP(_xlfn.CONCAT(D68,E68,F68),'ESG Database'!$I$15:$S$818,2,0),"")</f>
        <v>-</v>
      </c>
      <c r="J68" s="73">
        <f>IFERROR(VLOOKUP(_xlfn.CONCAT(D68,E68,F68),'ESG Database'!$I$15:$S$818,3,0),"")</f>
        <v>0.56999999999999995</v>
      </c>
      <c r="K68" s="73">
        <f>IFERROR(VLOOKUP(_xlfn.CONCAT(D68,E68,F68),'ESG Database'!$I$15:$S$818,4,0),"")</f>
        <v>0.65</v>
      </c>
      <c r="L68" s="73">
        <f>IFERROR(VLOOKUP(_xlfn.CONCAT(D68,E68,F68),'ESG Database'!$I$15:$S$818,5,0),"")</f>
        <v>0.72</v>
      </c>
      <c r="M68" s="944">
        <f>IFERROR(VLOOKUP(_xlfn.CONCAT(D68,E68,F68),'ESG Database'!$I$15:$S$818,6,0),"")</f>
        <v>0.76</v>
      </c>
      <c r="N68" s="944">
        <f>IFERROR(VLOOKUP(_xlfn.CONCAT(D68,E68,F68),'ESG Database'!$I$15:$S$818,7,0),"")</f>
        <v>0.87</v>
      </c>
      <c r="O68" s="1119" t="str">
        <f t="shared" si="0"/>
        <v>-</v>
      </c>
      <c r="P68" s="71">
        <f t="shared" si="1"/>
        <v>0.14473684210526305</v>
      </c>
      <c r="Q68" s="1006" t="str">
        <f>IFERROR(VLOOKUP(_xlfn.CONCAT(D68,E68,F68),'ESG Database'!$I$15:$S$818,10,0),"")</f>
        <v>&gt;90%</v>
      </c>
      <c r="R68" s="1480" t="str">
        <f>IFERROR(VLOOKUP(_xlfn.CONCAT(D68,E68,F68),'ESG Database'!$I$15:$S$818,11,0),"")</f>
        <v>-</v>
      </c>
    </row>
    <row r="69" spans="1:18" ht="54">
      <c r="A69" s="43"/>
      <c r="B69" s="1752"/>
      <c r="C69" s="1746"/>
      <c r="D69" s="67" t="s">
        <v>1777</v>
      </c>
      <c r="E69" s="68" t="s">
        <v>21</v>
      </c>
      <c r="F69" s="68" t="s">
        <v>24</v>
      </c>
      <c r="G69" s="69" t="s">
        <v>1778</v>
      </c>
      <c r="H69" s="64" t="str">
        <f>IFERROR(VLOOKUP(D69,'ESG Database'!$D$15:$G$818,3,0),"")</f>
        <v>%</v>
      </c>
      <c r="I69" s="1013" t="str">
        <f>IFERROR(VLOOKUP(_xlfn.CONCAT(D69,E69,F69),'ESG Database'!$I$15:$S$818,2,0),"")</f>
        <v>-</v>
      </c>
      <c r="J69" s="1013" t="str">
        <f>IFERROR(VLOOKUP(_xlfn.CONCAT(D69,E69,F69),'ESG Database'!$I$15:$S$818,3,0),"")</f>
        <v>-</v>
      </c>
      <c r="K69" s="1013" t="str">
        <f>IFERROR(VLOOKUP(_xlfn.CONCAT(D69,E69,F69),'ESG Database'!$I$15:$S$818,4,0),"")</f>
        <v>-</v>
      </c>
      <c r="L69" s="1013" t="str">
        <f>IFERROR(VLOOKUP(_xlfn.CONCAT(D69,E69,F69),'ESG Database'!$I$15:$S$818,5,0),"")</f>
        <v>-</v>
      </c>
      <c r="M69" s="1013" t="str">
        <f>IFERROR(VLOOKUP(_xlfn.CONCAT(D69,E69,F69),'ESG Database'!$I$15:$S$818,6,0),"")</f>
        <v>-</v>
      </c>
      <c r="N69" s="73">
        <f>IFERROR(VLOOKUP(_xlfn.CONCAT(D69,E69,F69),'ESG Database'!$I$15:$S$818,7,0),"")</f>
        <v>0.57999999999999996</v>
      </c>
      <c r="O69" s="1119" t="str">
        <f t="shared" si="0"/>
        <v>-</v>
      </c>
      <c r="P69" s="1119" t="str">
        <f t="shared" si="1"/>
        <v>-</v>
      </c>
      <c r="Q69" s="928" t="str">
        <f>IFERROR(VLOOKUP(_xlfn.CONCAT(D69,E69,F69),'ESG Database'!$I$15:$S$818,10,0),"")</f>
        <v>&gt;85%</v>
      </c>
      <c r="R69" s="1481" t="str">
        <f>IFERROR(VLOOKUP(_xlfn.CONCAT(D69,E69,F69),'ESG Database'!$I$15:$S$818,11,0),"")</f>
        <v>-</v>
      </c>
    </row>
    <row r="70" spans="1:18" ht="40.5">
      <c r="A70" s="43"/>
      <c r="B70" s="1752"/>
      <c r="C70" s="1750" t="s">
        <v>1943</v>
      </c>
      <c r="D70" s="67" t="s">
        <v>515</v>
      </c>
      <c r="E70" s="68" t="s">
        <v>21</v>
      </c>
      <c r="F70" s="68" t="s">
        <v>24</v>
      </c>
      <c r="G70" s="69" t="s">
        <v>516</v>
      </c>
      <c r="H70" s="64" t="str">
        <f>IFERROR(VLOOKUP(D70,'ESG Database'!$D$15:$G$818,3,0),"")</f>
        <v>%</v>
      </c>
      <c r="I70" s="1012" t="str">
        <f>IFERROR(VLOOKUP(_xlfn.CONCAT(D70,E70,F70),'ESG Database'!$I$15:$S$818,2,0),"")</f>
        <v>-</v>
      </c>
      <c r="J70" s="73">
        <f>IFERROR(VLOOKUP(_xlfn.CONCAT(D70,E70,F70),'ESG Database'!$I$15:$S$818,3,0),"")</f>
        <v>0.8</v>
      </c>
      <c r="K70" s="73">
        <f>IFERROR(VLOOKUP(_xlfn.CONCAT(D70,E70,F70),'ESG Database'!$I$15:$S$818,4,0),"")</f>
        <v>0.94699999999999995</v>
      </c>
      <c r="L70" s="73">
        <f>IFERROR(VLOOKUP(_xlfn.CONCAT(D70,E70,F70),'ESG Database'!$I$15:$S$818,5,0),"")</f>
        <v>0.94799999999999995</v>
      </c>
      <c r="M70" s="73">
        <f>IFERROR(VLOOKUP(_xlfn.CONCAT(D70,E70,F70),'ESG Database'!$I$15:$S$818,6,0),"")</f>
        <v>0.98399999999999999</v>
      </c>
      <c r="N70" s="73">
        <f>IFERROR(VLOOKUP(_xlfn.CONCAT(D70,E70,F70),'ESG Database'!$I$15:$S$818,7,0),"")</f>
        <v>0.97599999999999998</v>
      </c>
      <c r="O70" s="1119" t="str">
        <f t="shared" si="0"/>
        <v>-</v>
      </c>
      <c r="P70" s="71">
        <f t="shared" si="1"/>
        <v>-8.1300813008130524E-3</v>
      </c>
      <c r="Q70" s="928" t="str">
        <f>IFERROR(VLOOKUP(_xlfn.CONCAT(D70,E70,F70),'ESG Database'!$I$15:$S$818,10,0),"")</f>
        <v>&gt;98%</v>
      </c>
      <c r="R70" s="1481" t="str">
        <f>IFERROR(VLOOKUP(_xlfn.CONCAT(D70,E70,F70),'ESG Database'!$I$15:$S$818,11,0),"")</f>
        <v>-</v>
      </c>
    </row>
    <row r="71" spans="1:18" ht="54">
      <c r="A71" s="43"/>
      <c r="B71" s="1754"/>
      <c r="C71" s="1756"/>
      <c r="D71" s="80" t="s">
        <v>510</v>
      </c>
      <c r="E71" s="81" t="s">
        <v>21</v>
      </c>
      <c r="F71" s="81" t="s">
        <v>24</v>
      </c>
      <c r="G71" s="82" t="s">
        <v>1391</v>
      </c>
      <c r="H71" s="83" t="str">
        <f>IFERROR(VLOOKUP(D71,'ESG Database'!$D$15:$G$818,3,0),"")</f>
        <v>%</v>
      </c>
      <c r="I71" s="1125" t="str">
        <f>IFERROR(VLOOKUP(_xlfn.CONCAT(D71,E71,F71),'ESG Database'!$I$15:$S$818,2,0),"")</f>
        <v>-</v>
      </c>
      <c r="J71" s="84">
        <f>IFERROR(VLOOKUP(_xlfn.CONCAT(D71,E71,F71),'ESG Database'!$I$15:$S$818,3,0),"")</f>
        <v>0.91300000000000003</v>
      </c>
      <c r="K71" s="84">
        <f>IFERROR(VLOOKUP(_xlfn.CONCAT(D71,E71,F71),'ESG Database'!$I$15:$S$818,4,0),"")</f>
        <v>0.90500000000000003</v>
      </c>
      <c r="L71" s="84">
        <f>IFERROR(VLOOKUP(_xlfn.CONCAT(D71,E71,F71),'ESG Database'!$I$15:$S$818,5,0),"")</f>
        <v>0.96699999999999997</v>
      </c>
      <c r="M71" s="84">
        <f>IFERROR(VLOOKUP(_xlfn.CONCAT(D71,E71,F71),'ESG Database'!$I$15:$S$818,6,0),"")</f>
        <v>0.95</v>
      </c>
      <c r="N71" s="84">
        <f>IFERROR(VLOOKUP(_xlfn.CONCAT(D71,E71,F71),'ESG Database'!$I$15:$S$818,7,0),"")</f>
        <v>0.96</v>
      </c>
      <c r="O71" s="1126" t="str">
        <f t="shared" si="0"/>
        <v>-</v>
      </c>
      <c r="P71" s="84">
        <f t="shared" si="1"/>
        <v>1.0526315789473717E-2</v>
      </c>
      <c r="Q71" s="933" t="str">
        <f>IFERROR(VLOOKUP(_xlfn.CONCAT(D71,E71,F71),'ESG Database'!$I$15:$S$818,10,0),"")</f>
        <v>&gt;95%</v>
      </c>
      <c r="R71" s="1483" t="str">
        <f>IFERROR(VLOOKUP(_xlfn.CONCAT(D71,E71,F71),'ESG Database'!$I$15:$S$818,11,0),"")</f>
        <v>-</v>
      </c>
    </row>
    <row r="72" spans="1:18">
      <c r="A72" s="43"/>
      <c r="B72" s="85" t="s">
        <v>53</v>
      </c>
      <c r="C72" s="43"/>
      <c r="D72" s="44"/>
      <c r="E72" s="45"/>
      <c r="F72" s="46"/>
      <c r="G72" s="47"/>
      <c r="H72" s="45"/>
      <c r="I72" s="48"/>
      <c r="J72" s="48"/>
      <c r="K72" s="48"/>
      <c r="L72" s="48"/>
      <c r="M72" s="48"/>
      <c r="N72" s="48"/>
      <c r="O72" s="48"/>
      <c r="P72" s="48"/>
      <c r="Q72" s="43"/>
    </row>
    <row r="73" spans="1:18">
      <c r="A73" s="43"/>
      <c r="B73" s="86" t="s">
        <v>1150</v>
      </c>
      <c r="C73" s="43"/>
      <c r="D73" s="44"/>
      <c r="E73" s="45"/>
      <c r="F73" s="46"/>
      <c r="G73" s="47"/>
      <c r="H73" s="45"/>
      <c r="I73" s="48"/>
      <c r="J73" s="48"/>
      <c r="K73" s="48"/>
      <c r="L73" s="48"/>
      <c r="M73" s="48"/>
      <c r="N73" s="48"/>
      <c r="O73" s="48"/>
      <c r="P73" s="48"/>
      <c r="Q73" s="43"/>
    </row>
    <row r="74" spans="1:18">
      <c r="A74" s="43"/>
      <c r="B74" s="86"/>
      <c r="C74" s="43"/>
      <c r="D74" s="44"/>
      <c r="E74" s="45"/>
      <c r="F74" s="46"/>
      <c r="G74" s="47"/>
      <c r="H74" s="45"/>
      <c r="I74" s="48"/>
      <c r="J74" s="48"/>
      <c r="K74" s="48"/>
      <c r="L74" s="48"/>
      <c r="M74" s="48"/>
      <c r="N74" s="48"/>
      <c r="O74" s="48"/>
      <c r="P74" s="48"/>
      <c r="Q74" s="43"/>
    </row>
    <row r="75" spans="1:18" ht="22.5">
      <c r="A75" s="43"/>
      <c r="B75" s="54" t="s">
        <v>54</v>
      </c>
      <c r="C75" s="43"/>
      <c r="D75" s="44"/>
      <c r="E75" s="45"/>
      <c r="F75" s="46"/>
      <c r="G75" s="47"/>
      <c r="H75" s="45"/>
      <c r="I75" s="48"/>
      <c r="J75" s="48"/>
      <c r="K75" s="48"/>
      <c r="L75" s="48"/>
      <c r="M75" s="48"/>
      <c r="N75" s="48"/>
      <c r="O75" s="48"/>
      <c r="P75" s="48"/>
      <c r="Q75" s="43"/>
    </row>
    <row r="76" spans="1:18">
      <c r="A76" s="43"/>
      <c r="B76" s="43"/>
      <c r="C76" s="43"/>
      <c r="D76" s="44"/>
      <c r="E76" s="45"/>
      <c r="F76" s="46"/>
      <c r="G76" s="47"/>
      <c r="H76" s="45"/>
      <c r="I76" s="48"/>
      <c r="J76" s="48"/>
      <c r="K76" s="48"/>
      <c r="L76" s="48"/>
      <c r="M76" s="48"/>
      <c r="N76" s="48"/>
      <c r="O76" s="48"/>
      <c r="P76" s="48"/>
      <c r="Q76" s="43"/>
    </row>
    <row r="77" spans="1:18" ht="120" customHeight="1">
      <c r="A77" s="43"/>
      <c r="B77" s="1757" t="s">
        <v>1960</v>
      </c>
      <c r="C77" s="1757"/>
      <c r="D77" s="1757"/>
      <c r="E77" s="1757"/>
      <c r="F77" s="1757"/>
      <c r="G77" s="1757"/>
      <c r="H77" s="1757"/>
      <c r="I77" s="1757"/>
      <c r="J77" s="1757"/>
      <c r="K77" s="1757"/>
      <c r="L77" s="1757"/>
      <c r="M77" s="1757"/>
      <c r="N77" s="1757"/>
      <c r="O77" s="1757"/>
      <c r="P77" s="1757"/>
      <c r="Q77" s="1757"/>
    </row>
    <row r="78" spans="1:18" ht="67" customHeight="1">
      <c r="A78" s="43"/>
      <c r="C78" s="1020" t="s">
        <v>1949</v>
      </c>
      <c r="D78" s="1758" t="s">
        <v>1951</v>
      </c>
      <c r="E78" s="1758"/>
      <c r="F78" s="1758"/>
      <c r="G78" s="1758"/>
      <c r="H78" s="1758"/>
      <c r="I78" s="1758"/>
      <c r="J78" s="1758"/>
      <c r="K78" s="1758"/>
      <c r="L78" s="1758"/>
      <c r="M78" s="1758"/>
      <c r="N78" s="1758"/>
      <c r="O78" s="1758"/>
      <c r="P78" s="1758"/>
      <c r="Q78" s="1758"/>
    </row>
    <row r="79" spans="1:18" ht="106" customHeight="1">
      <c r="A79" s="43"/>
      <c r="C79" s="1021" t="s">
        <v>1950</v>
      </c>
      <c r="D79" s="1759" t="s">
        <v>1952</v>
      </c>
      <c r="E79" s="1759"/>
      <c r="F79" s="1759"/>
      <c r="G79" s="1759"/>
      <c r="H79" s="1759"/>
      <c r="I79" s="1759"/>
      <c r="J79" s="1759"/>
      <c r="K79" s="1759"/>
      <c r="L79" s="1759"/>
      <c r="M79" s="1759"/>
      <c r="N79" s="1759"/>
      <c r="O79" s="1759"/>
      <c r="P79" s="1759"/>
      <c r="Q79" s="1759"/>
    </row>
    <row r="80" spans="1:18" ht="79" customHeight="1">
      <c r="A80" s="43"/>
      <c r="B80" s="55"/>
      <c r="C80" s="1021" t="s">
        <v>1953</v>
      </c>
      <c r="D80" s="1759" t="s">
        <v>1955</v>
      </c>
      <c r="E80" s="1759"/>
      <c r="F80" s="1759"/>
      <c r="G80" s="1759"/>
      <c r="H80" s="1759"/>
      <c r="I80" s="1759"/>
      <c r="J80" s="1759"/>
      <c r="K80" s="1759"/>
      <c r="L80" s="1759"/>
      <c r="M80" s="1759"/>
      <c r="N80" s="1759"/>
      <c r="O80" s="1759"/>
      <c r="P80" s="1759"/>
      <c r="Q80" s="1759"/>
    </row>
    <row r="81" spans="1:17" ht="74" customHeight="1">
      <c r="A81" s="43"/>
      <c r="B81" s="55"/>
      <c r="C81" s="1021" t="s">
        <v>1954</v>
      </c>
      <c r="D81" s="1759" t="s">
        <v>1956</v>
      </c>
      <c r="E81" s="1759"/>
      <c r="F81" s="1759"/>
      <c r="G81" s="1759"/>
      <c r="H81" s="1759"/>
      <c r="I81" s="1759"/>
      <c r="J81" s="1759"/>
      <c r="K81" s="1759"/>
      <c r="L81" s="1759"/>
      <c r="M81" s="1759"/>
      <c r="N81" s="1759"/>
      <c r="O81" s="1759"/>
      <c r="P81" s="1759"/>
      <c r="Q81" s="1759"/>
    </row>
    <row r="82" spans="1:17" ht="99" customHeight="1">
      <c r="A82" s="43"/>
      <c r="B82" s="1757" t="s">
        <v>1957</v>
      </c>
      <c r="C82" s="1757"/>
      <c r="D82" s="1757"/>
      <c r="E82" s="1757"/>
      <c r="F82" s="1757"/>
      <c r="G82" s="1757"/>
      <c r="H82" s="1757"/>
      <c r="I82" s="1757"/>
      <c r="J82" s="1757"/>
      <c r="K82" s="1757"/>
      <c r="L82" s="1757"/>
      <c r="M82" s="1757"/>
      <c r="N82" s="1757"/>
      <c r="O82" s="1757"/>
      <c r="P82" s="1757"/>
      <c r="Q82" s="1757"/>
    </row>
    <row r="83" spans="1:17">
      <c r="A83" s="43"/>
      <c r="B83" s="43"/>
      <c r="C83" s="43"/>
      <c r="D83" s="44"/>
      <c r="E83" s="45"/>
      <c r="F83" s="46"/>
      <c r="G83" s="47"/>
      <c r="H83" s="45"/>
      <c r="I83" s="48"/>
      <c r="J83" s="48"/>
      <c r="K83" s="48"/>
      <c r="L83" s="48"/>
      <c r="M83" s="48"/>
      <c r="N83" s="48"/>
      <c r="O83" s="48"/>
      <c r="P83" s="48"/>
      <c r="Q83" s="43"/>
    </row>
    <row r="84" spans="1:17" ht="22.5">
      <c r="A84" s="43"/>
      <c r="B84" s="54" t="s">
        <v>55</v>
      </c>
      <c r="C84" s="43"/>
      <c r="D84" s="44"/>
      <c r="E84" s="45"/>
      <c r="F84" s="46"/>
      <c r="G84" s="47"/>
      <c r="H84" s="45"/>
      <c r="I84" s="48"/>
      <c r="J84" s="48"/>
      <c r="K84" s="48"/>
      <c r="L84" s="48"/>
      <c r="M84" s="48"/>
      <c r="N84" s="48"/>
      <c r="O84" s="48"/>
      <c r="P84" s="48"/>
      <c r="Q84" s="43"/>
    </row>
    <row r="85" spans="1:17" ht="22.5">
      <c r="A85" s="43"/>
      <c r="B85" s="54"/>
      <c r="C85" s="43"/>
      <c r="D85" s="44"/>
      <c r="E85" s="45"/>
      <c r="F85" s="46"/>
      <c r="G85" s="47"/>
      <c r="H85" s="45"/>
      <c r="I85" s="48"/>
      <c r="J85" s="48"/>
      <c r="K85" s="48"/>
      <c r="L85" s="48"/>
      <c r="M85" s="48"/>
      <c r="N85" s="48"/>
      <c r="O85" s="48"/>
      <c r="P85" s="48"/>
      <c r="Q85" s="43"/>
    </row>
    <row r="86" spans="1:17" ht="50" customHeight="1">
      <c r="A86" s="43"/>
      <c r="B86" s="43"/>
      <c r="C86" s="87"/>
      <c r="D86" s="88"/>
      <c r="E86" s="89"/>
      <c r="F86" s="90"/>
      <c r="G86" s="1127" t="s">
        <v>56</v>
      </c>
      <c r="H86" s="641"/>
      <c r="I86" s="642"/>
      <c r="J86" s="643"/>
      <c r="K86" s="93" t="s">
        <v>57</v>
      </c>
      <c r="L86" s="93"/>
      <c r="M86" s="48"/>
      <c r="N86" s="48"/>
      <c r="O86" s="48"/>
      <c r="P86" s="48"/>
      <c r="Q86" s="43"/>
    </row>
    <row r="87" spans="1:17" ht="12" customHeight="1">
      <c r="A87" s="43"/>
      <c r="B87" s="43"/>
      <c r="C87" s="43"/>
      <c r="D87" s="43"/>
      <c r="E87" s="45"/>
      <c r="F87" s="46"/>
      <c r="G87" s="520"/>
      <c r="H87" s="641"/>
      <c r="I87" s="642"/>
      <c r="J87" s="642"/>
      <c r="K87" s="644"/>
      <c r="L87" s="644"/>
      <c r="M87" s="48"/>
      <c r="N87" s="48"/>
      <c r="O87" s="48"/>
      <c r="P87" s="48"/>
      <c r="Q87" s="43"/>
    </row>
    <row r="88" spans="1:17" ht="50" customHeight="1">
      <c r="A88" s="43"/>
      <c r="B88" s="43"/>
      <c r="C88" s="87"/>
      <c r="D88" s="88"/>
      <c r="E88" s="89"/>
      <c r="F88" s="90"/>
      <c r="G88" s="1128" t="s">
        <v>58</v>
      </c>
      <c r="H88" s="641"/>
      <c r="I88" s="642"/>
      <c r="J88" s="643"/>
      <c r="K88" s="93" t="s">
        <v>59</v>
      </c>
      <c r="L88" s="93"/>
      <c r="M88" s="48"/>
      <c r="N88" s="48"/>
      <c r="O88" s="48"/>
      <c r="P88" s="48"/>
      <c r="Q88" s="43"/>
    </row>
    <row r="89" spans="1:17" ht="12" customHeight="1">
      <c r="A89" s="43"/>
      <c r="B89" s="43"/>
      <c r="C89" s="43"/>
      <c r="D89" s="43"/>
      <c r="E89" s="45"/>
      <c r="F89" s="46"/>
      <c r="G89" s="520"/>
      <c r="H89" s="641"/>
      <c r="I89" s="642"/>
      <c r="J89" s="642"/>
      <c r="K89" s="644"/>
      <c r="L89" s="644"/>
      <c r="M89" s="48"/>
      <c r="N89" s="48"/>
      <c r="O89" s="48"/>
      <c r="P89" s="48"/>
      <c r="Q89" s="43"/>
    </row>
    <row r="90" spans="1:17" ht="50" customHeight="1">
      <c r="A90" s="43"/>
      <c r="B90" s="43"/>
      <c r="C90" s="87"/>
      <c r="D90" s="88"/>
      <c r="E90" s="89"/>
      <c r="F90" s="90"/>
      <c r="G90" s="91" t="s">
        <v>60</v>
      </c>
      <c r="H90" s="641"/>
      <c r="I90" s="642"/>
      <c r="J90" s="643"/>
      <c r="K90" s="93" t="s">
        <v>61</v>
      </c>
      <c r="L90" s="93"/>
      <c r="M90" s="48"/>
      <c r="N90" s="48"/>
      <c r="O90" s="48"/>
      <c r="P90" s="48"/>
      <c r="Q90" s="43"/>
    </row>
    <row r="91" spans="1:17" ht="12" customHeight="1">
      <c r="A91" s="43"/>
      <c r="B91" s="43"/>
      <c r="C91" s="43"/>
      <c r="D91" s="43"/>
      <c r="E91" s="45"/>
      <c r="F91" s="46"/>
      <c r="G91" s="520"/>
      <c r="H91" s="641"/>
      <c r="I91" s="642"/>
      <c r="J91" s="642"/>
      <c r="K91" s="644"/>
      <c r="L91" s="644"/>
      <c r="M91" s="48"/>
      <c r="N91" s="48"/>
      <c r="O91" s="48"/>
      <c r="P91" s="48"/>
      <c r="Q91" s="43"/>
    </row>
    <row r="92" spans="1:17" ht="50" customHeight="1">
      <c r="A92" s="43"/>
      <c r="B92" s="43"/>
      <c r="C92" s="87"/>
      <c r="D92" s="88"/>
      <c r="E92" s="89"/>
      <c r="F92" s="90"/>
      <c r="G92" s="91" t="s">
        <v>62</v>
      </c>
      <c r="H92" s="641"/>
      <c r="I92" s="642"/>
      <c r="J92" s="643"/>
      <c r="K92" s="1112" t="s">
        <v>63</v>
      </c>
      <c r="L92" s="93"/>
      <c r="M92" s="48"/>
      <c r="N92" s="48"/>
      <c r="O92" s="48"/>
      <c r="P92" s="48"/>
      <c r="Q92" s="43"/>
    </row>
    <row r="93" spans="1:17" ht="12" customHeight="1">
      <c r="A93" s="43"/>
      <c r="B93" s="43"/>
      <c r="C93" s="95"/>
      <c r="D93" s="43"/>
      <c r="E93" s="45"/>
      <c r="F93" s="46"/>
      <c r="G93" s="95"/>
      <c r="H93" s="641"/>
      <c r="I93" s="96"/>
      <c r="J93" s="96"/>
      <c r="K93" s="97"/>
      <c r="L93" s="97"/>
      <c r="M93" s="96"/>
      <c r="N93" s="96"/>
      <c r="O93" s="96"/>
      <c r="P93" s="96"/>
      <c r="Q93" s="43"/>
    </row>
    <row r="94" spans="1:17" ht="50" customHeight="1">
      <c r="A94" s="43"/>
      <c r="B94" s="43"/>
      <c r="C94" s="95"/>
      <c r="D94" s="88"/>
      <c r="E94" s="89"/>
      <c r="F94" s="90"/>
      <c r="G94" s="1023" t="s">
        <v>1918</v>
      </c>
      <c r="H94" s="641"/>
      <c r="I94" s="642"/>
      <c r="J94" s="643"/>
      <c r="K94" s="93" t="s">
        <v>64</v>
      </c>
      <c r="L94" s="93"/>
      <c r="M94" s="48"/>
      <c r="N94" s="48"/>
      <c r="O94" s="96"/>
      <c r="P94" s="96"/>
      <c r="Q94" s="43"/>
    </row>
    <row r="95" spans="1:17" ht="12" customHeight="1">
      <c r="A95" s="43"/>
      <c r="B95" s="43"/>
      <c r="C95" s="95"/>
      <c r="D95" s="43"/>
      <c r="E95" s="45"/>
      <c r="F95" s="46"/>
      <c r="G95" s="95"/>
      <c r="H95" s="641"/>
      <c r="I95" s="96"/>
      <c r="J95" s="96"/>
      <c r="K95" s="97"/>
      <c r="L95" s="97"/>
      <c r="M95" s="96"/>
      <c r="N95" s="96"/>
      <c r="O95" s="96"/>
      <c r="P95" s="96"/>
      <c r="Q95" s="43"/>
    </row>
    <row r="96" spans="1:17" ht="50" customHeight="1">
      <c r="A96" s="43"/>
      <c r="B96" s="43"/>
      <c r="C96" s="87"/>
      <c r="D96" s="88"/>
      <c r="E96" s="89"/>
      <c r="F96" s="90"/>
      <c r="G96" s="91" t="s">
        <v>65</v>
      </c>
      <c r="H96" s="641"/>
      <c r="I96" s="642"/>
      <c r="J96" s="643"/>
      <c r="K96" s="968" t="s">
        <v>66</v>
      </c>
      <c r="L96" s="93"/>
      <c r="M96" s="48"/>
      <c r="N96" s="48"/>
      <c r="O96" s="48"/>
      <c r="P96" s="48"/>
      <c r="Q96" s="43"/>
    </row>
    <row r="97" spans="1:17" ht="12" customHeight="1">
      <c r="A97" s="43"/>
      <c r="B97" s="43"/>
      <c r="C97" s="43"/>
      <c r="D97" s="44"/>
      <c r="E97" s="45"/>
      <c r="F97" s="46"/>
      <c r="G97" s="645"/>
      <c r="H97" s="641"/>
      <c r="I97" s="642"/>
      <c r="J97" s="642"/>
      <c r="K97" s="642"/>
      <c r="L97" s="642"/>
      <c r="M97" s="48"/>
      <c r="N97" s="48"/>
      <c r="O97" s="48"/>
      <c r="P97" s="48"/>
      <c r="Q97" s="43"/>
    </row>
    <row r="98" spans="1:17" ht="50" customHeight="1">
      <c r="A98" s="43"/>
      <c r="B98" s="43"/>
      <c r="C98" s="87"/>
      <c r="D98" s="88"/>
      <c r="E98" s="89"/>
      <c r="F98" s="90"/>
      <c r="G98" s="1030" t="s">
        <v>1165</v>
      </c>
      <c r="H98" s="641"/>
      <c r="I98" s="642"/>
      <c r="J98" s="642"/>
      <c r="K98" s="1028"/>
      <c r="L98" s="233"/>
      <c r="M98" s="48"/>
      <c r="N98" s="48"/>
      <c r="O98" s="48"/>
      <c r="P98" s="48"/>
      <c r="Q98" s="43"/>
    </row>
    <row r="99" spans="1:17">
      <c r="A99" s="43"/>
      <c r="B99" s="43"/>
      <c r="C99" s="43"/>
      <c r="D99" s="44"/>
      <c r="E99" s="45"/>
      <c r="F99" s="46"/>
      <c r="G99" s="47"/>
      <c r="H99" s="45"/>
      <c r="I99" s="48"/>
      <c r="J99" s="48"/>
      <c r="K99" s="48"/>
      <c r="L99" s="48"/>
      <c r="M99" s="48"/>
      <c r="N99" s="48"/>
      <c r="O99" s="48"/>
      <c r="P99" s="48"/>
      <c r="Q99" s="43"/>
    </row>
    <row r="100" spans="1:17" ht="50" customHeight="1">
      <c r="A100" s="43"/>
      <c r="B100" s="43"/>
      <c r="C100" s="87"/>
      <c r="D100" s="88"/>
      <c r="E100" s="89"/>
      <c r="F100" s="90"/>
      <c r="G100" s="1484" t="s">
        <v>1958</v>
      </c>
      <c r="H100" s="641"/>
      <c r="I100" s="642"/>
      <c r="J100" s="643"/>
      <c r="K100" s="1485" t="s">
        <v>1959</v>
      </c>
      <c r="L100" s="93"/>
      <c r="M100" s="48"/>
      <c r="N100" s="48"/>
      <c r="O100" s="48"/>
      <c r="P100" s="48"/>
      <c r="Q100" s="43"/>
    </row>
    <row r="101" spans="1:17"/>
    <row r="102" spans="1:17"/>
    <row r="103" spans="1:17">
      <c r="G103"/>
    </row>
    <row r="104" spans="1:17"/>
    <row r="105" spans="1:17"/>
    <row r="106" spans="1:17"/>
    <row r="107" spans="1:17"/>
    <row r="108" spans="1:17"/>
    <row r="109" spans="1:17"/>
    <row r="110" spans="1:17"/>
    <row r="111" spans="1:17"/>
    <row r="112" spans="1:17"/>
    <row r="113"/>
    <row r="114"/>
    <row r="115"/>
  </sheetData>
  <sheetProtection algorithmName="SHA-512" hashValue="1mG8zYNXjpfqEvFM/WRkSocgjYGQQBrvG1nYGFKn8+mg7nFDvm/+r3WCGMJagbqag3iZqF1TOCQz80EKfSaGxA==" saltValue="7gDqeQ57JnH2OvHolkUmSQ==" spinCount="100000" sheet="1" objects="1" scenarios="1" sort="0" autoFilter="0"/>
  <mergeCells count="17">
    <mergeCell ref="B77:Q77"/>
    <mergeCell ref="B82:Q82"/>
    <mergeCell ref="D78:Q78"/>
    <mergeCell ref="D79:Q79"/>
    <mergeCell ref="D80:Q80"/>
    <mergeCell ref="D81:Q81"/>
    <mergeCell ref="B12:Q17"/>
    <mergeCell ref="B50:B56"/>
    <mergeCell ref="C50:C53"/>
    <mergeCell ref="Q65:R65"/>
    <mergeCell ref="C54:C55"/>
    <mergeCell ref="C62:C63"/>
    <mergeCell ref="B57:B64"/>
    <mergeCell ref="B65:B71"/>
    <mergeCell ref="Q58:R58"/>
    <mergeCell ref="C67:C69"/>
    <mergeCell ref="C70:C71"/>
  </mergeCells>
  <hyperlinks>
    <hyperlink ref="K96" r:id="rId1" xr:uid="{F2CE3AE5-C6F6-2643-B970-7611EB6D477F}"/>
    <hyperlink ref="K92" r:id="rId2" xr:uid="{2CA7A9FD-7D77-1D43-9362-DA785794D1C0}"/>
    <hyperlink ref="K90" r:id="rId3" display="Environmental Policies" xr:uid="{DD29B6EF-144B-4F4A-B219-D69C57375B85}"/>
    <hyperlink ref="K88" r:id="rId4" xr:uid="{ADB3B5F5-1537-A14A-8A4F-B6E350326AD9}"/>
    <hyperlink ref="K86" r:id="rId5" xr:uid="{8657C08F-B3FC-A245-8826-DC9EFF2BD99E}"/>
    <hyperlink ref="G86" r:id="rId6" xr:uid="{F8DC0C6D-08E4-BE48-AA43-05C29D4012F6}"/>
    <hyperlink ref="G88" r:id="rId7" xr:uid="{2F921EFC-3AE9-4849-B5BA-D541A70BD1B4}"/>
    <hyperlink ref="G90" r:id="rId8" xr:uid="{00741D3E-FC20-5E4A-91F7-E04A496D51E7}"/>
    <hyperlink ref="G92" r:id="rId9" xr:uid="{530E7B37-2082-934E-95A1-879ED27FABDE}"/>
    <hyperlink ref="G96" r:id="rId10" xr:uid="{BE1165B9-B4BC-A146-9A22-F925E27A3FF3}"/>
    <hyperlink ref="K94" r:id="rId11" display="Supplier Standards of Conduct" xr:uid="{171D026F-31E8-42CA-9422-FF20201057C9}"/>
    <hyperlink ref="G94" r:id="rId12" xr:uid="{0D5A2F90-890B-43FA-989E-6CD51BD834EA}"/>
    <hyperlink ref="K100" r:id="rId13" xr:uid="{4508068B-92D0-5B45-B449-6CDACCC10F1D}"/>
    <hyperlink ref="G100" r:id="rId14" xr:uid="{AC67243C-A6EA-CE42-AD9B-8B660060BF67}"/>
    <hyperlink ref="G98" r:id="rId15" xr:uid="{4ED81558-882B-674F-AA9B-F2F56FF8C622}"/>
  </hyperlinks>
  <pageMargins left="0.7" right="0.7" top="0.75" bottom="0.75" header="0.3" footer="0.3"/>
  <pageSetup paperSize="9" scale="51" fitToHeight="4" orientation="landscape" r:id="rId16"/>
  <rowBreaks count="1" manualBreakCount="1">
    <brk id="74" max="16383"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9E8-D912-4CF0-81EE-0D85C19DBD56}">
  <sheetPr>
    <pageSetUpPr fitToPage="1"/>
  </sheetPr>
  <dimension ref="A1:AD248"/>
  <sheetViews>
    <sheetView showGridLines="0" showRowColHeaders="0" tabSelected="1" zoomScaleNormal="100" zoomScaleSheetLayoutView="100" workbookViewId="0">
      <pane ySplit="8" topLeftCell="A9" activePane="bottomLeft" state="frozen"/>
      <selection pane="bottomLeft" activeCell="B13" sqref="B13"/>
    </sheetView>
  </sheetViews>
  <sheetFormatPr baseColWidth="10" defaultColWidth="0" defaultRowHeight="13.5" zeroHeight="1"/>
  <cols>
    <col min="1" max="1" width="2.5" customWidth="1"/>
    <col min="2" max="2" width="23.6640625" customWidth="1"/>
    <col min="3" max="4" width="14.6640625" customWidth="1"/>
    <col min="5" max="5" width="14.6640625" hidden="1" customWidth="1"/>
    <col min="6" max="6" width="14.6640625" style="7" hidden="1" customWidth="1"/>
    <col min="7" max="14" width="14.6640625" style="6" customWidth="1"/>
    <col min="15" max="18" width="14.6640625" customWidth="1"/>
    <col min="19" max="26" width="9" hidden="1" customWidth="1"/>
    <col min="27" max="27" width="12.5" hidden="1" customWidth="1"/>
    <col min="28" max="28" width="11.83203125" hidden="1" customWidth="1"/>
    <col min="29" max="30" width="9" hidden="1" customWidth="1"/>
    <col min="31" max="31" width="0" hidden="1" customWidth="1"/>
  </cols>
  <sheetData>
    <row r="1" spans="1:30">
      <c r="A1" s="37"/>
      <c r="B1" s="37"/>
      <c r="C1" s="37"/>
      <c r="D1" s="37"/>
      <c r="E1" s="37"/>
      <c r="F1" s="41"/>
      <c r="G1" s="98"/>
      <c r="H1" s="98"/>
      <c r="I1" s="98"/>
      <c r="J1" s="98"/>
      <c r="K1" s="98"/>
      <c r="L1" s="98"/>
      <c r="M1" s="98"/>
      <c r="N1" s="98"/>
      <c r="O1" s="37"/>
      <c r="P1" s="37"/>
      <c r="Q1" s="37"/>
      <c r="R1" s="37"/>
      <c r="S1" s="1"/>
      <c r="T1" s="1"/>
      <c r="U1" s="1"/>
      <c r="V1" s="1"/>
      <c r="W1" s="1"/>
      <c r="X1" s="1"/>
      <c r="Y1" s="1"/>
      <c r="Z1" s="1"/>
      <c r="AA1" s="1"/>
      <c r="AB1" s="1"/>
      <c r="AC1" s="1"/>
      <c r="AD1" s="1"/>
    </row>
    <row r="2" spans="1:30">
      <c r="A2" s="37"/>
      <c r="B2" s="37"/>
      <c r="C2" s="37"/>
      <c r="D2" s="37"/>
      <c r="E2" s="37"/>
      <c r="F2" s="41"/>
      <c r="G2" s="98"/>
      <c r="H2" s="98"/>
      <c r="I2" s="98"/>
      <c r="J2" s="98"/>
      <c r="K2" s="98"/>
      <c r="L2" s="98"/>
      <c r="M2" s="98"/>
      <c r="N2" s="98"/>
      <c r="O2" s="37"/>
      <c r="P2" s="37"/>
      <c r="Q2" s="37"/>
      <c r="R2" s="37"/>
      <c r="S2" s="1"/>
      <c r="T2" s="1"/>
      <c r="U2" s="1"/>
      <c r="V2" s="1"/>
      <c r="W2" s="1"/>
      <c r="X2" s="1"/>
      <c r="Y2" s="1"/>
      <c r="Z2" s="1"/>
      <c r="AA2" s="1"/>
      <c r="AB2" s="1"/>
      <c r="AC2" s="1"/>
      <c r="AD2" s="1"/>
    </row>
    <row r="3" spans="1:30">
      <c r="A3" s="37"/>
      <c r="B3" s="37"/>
      <c r="C3" s="37"/>
      <c r="D3" s="37"/>
      <c r="E3" s="37"/>
      <c r="F3" s="41"/>
      <c r="G3" s="98"/>
      <c r="H3" s="98"/>
      <c r="I3" s="98"/>
      <c r="J3" s="98"/>
      <c r="K3" s="98"/>
      <c r="L3" s="98"/>
      <c r="M3" s="98"/>
      <c r="N3" s="98"/>
      <c r="O3" s="37"/>
      <c r="P3" s="37"/>
      <c r="Q3" s="37"/>
      <c r="R3" s="37"/>
      <c r="S3" s="1"/>
      <c r="T3" s="1"/>
      <c r="U3" s="1"/>
      <c r="V3" s="1"/>
      <c r="W3" s="1"/>
      <c r="X3" s="1"/>
      <c r="Y3" s="1"/>
      <c r="Z3" s="1"/>
      <c r="AA3" s="1"/>
      <c r="AB3" s="1"/>
      <c r="AC3" s="1"/>
      <c r="AD3" s="1"/>
    </row>
    <row r="4" spans="1:30">
      <c r="A4" s="37"/>
      <c r="B4" s="37"/>
      <c r="C4" s="37"/>
      <c r="D4" s="37"/>
      <c r="E4" s="37"/>
      <c r="F4" s="41"/>
      <c r="G4" s="98"/>
      <c r="H4" s="98"/>
      <c r="I4" s="98"/>
      <c r="J4" s="98"/>
      <c r="K4" s="98"/>
      <c r="L4" s="98"/>
      <c r="M4" s="98"/>
      <c r="N4" s="98"/>
      <c r="O4" s="37"/>
      <c r="P4" s="37"/>
      <c r="Q4" s="37"/>
      <c r="R4" s="37"/>
      <c r="S4" s="1"/>
      <c r="T4" s="1"/>
      <c r="U4" s="1"/>
      <c r="V4" s="1"/>
      <c r="W4" s="1"/>
      <c r="X4" s="1"/>
      <c r="Y4" s="1"/>
      <c r="Z4" s="1"/>
      <c r="AA4" s="1"/>
      <c r="AB4" s="1"/>
      <c r="AC4" s="1"/>
      <c r="AD4" s="1"/>
    </row>
    <row r="5" spans="1:30">
      <c r="A5" s="37"/>
      <c r="B5" s="37"/>
      <c r="C5" s="37"/>
      <c r="D5" s="37"/>
      <c r="E5" s="37"/>
      <c r="F5" s="41"/>
      <c r="G5" s="98"/>
      <c r="H5" s="98"/>
      <c r="I5" s="98"/>
      <c r="J5" s="98"/>
      <c r="K5" s="98"/>
      <c r="L5" s="98"/>
      <c r="M5" s="98"/>
      <c r="N5" s="98"/>
      <c r="O5" s="37"/>
      <c r="P5" s="37"/>
      <c r="Q5" s="37"/>
      <c r="R5" s="37"/>
      <c r="S5" s="1"/>
      <c r="T5" s="1"/>
      <c r="U5" s="1"/>
      <c r="V5" s="1"/>
      <c r="W5" s="1"/>
      <c r="X5" s="1"/>
      <c r="Y5" s="1"/>
      <c r="Z5" s="1"/>
      <c r="AA5" s="1"/>
      <c r="AB5" s="1"/>
      <c r="AC5" s="1"/>
      <c r="AD5" s="1"/>
    </row>
    <row r="6" spans="1:30">
      <c r="A6" s="37"/>
      <c r="B6" s="37"/>
      <c r="C6" s="37"/>
      <c r="D6" s="37"/>
      <c r="E6" s="37"/>
      <c r="F6" s="41"/>
      <c r="G6" s="98"/>
      <c r="H6" s="98"/>
      <c r="I6" s="98"/>
      <c r="J6" s="98"/>
      <c r="K6" s="98"/>
      <c r="L6" s="98"/>
      <c r="M6" s="98"/>
      <c r="N6" s="98"/>
      <c r="O6" s="37"/>
      <c r="P6" s="37"/>
      <c r="Q6" s="37"/>
      <c r="R6" s="37"/>
      <c r="S6" s="1"/>
      <c r="T6" s="1"/>
      <c r="U6" s="1"/>
      <c r="V6" s="1"/>
      <c r="W6" s="1"/>
      <c r="X6" s="1"/>
      <c r="Y6" s="1"/>
      <c r="Z6" s="1"/>
      <c r="AA6" s="1"/>
      <c r="AB6" s="1"/>
      <c r="AC6" s="1"/>
      <c r="AD6" s="1"/>
    </row>
    <row r="7" spans="1:30">
      <c r="A7" s="37"/>
      <c r="B7" s="37"/>
      <c r="C7" s="37"/>
      <c r="D7" s="37"/>
      <c r="E7" s="37"/>
      <c r="F7" s="41"/>
      <c r="G7" s="98"/>
      <c r="H7" s="98"/>
      <c r="I7" s="98"/>
      <c r="J7" s="98"/>
      <c r="K7" s="98"/>
      <c r="L7" s="98"/>
      <c r="M7" s="98"/>
      <c r="N7" s="98"/>
      <c r="O7" s="37"/>
      <c r="P7" s="37"/>
      <c r="Q7" s="37"/>
      <c r="R7" s="37"/>
      <c r="S7" s="1"/>
      <c r="T7" s="1"/>
      <c r="U7" s="1"/>
      <c r="V7" s="1"/>
      <c r="W7" s="1"/>
      <c r="X7" s="1"/>
      <c r="Y7" s="1"/>
      <c r="Z7" s="1"/>
      <c r="AA7" s="1"/>
      <c r="AB7" s="1"/>
      <c r="AC7" s="1"/>
      <c r="AD7" s="1"/>
    </row>
    <row r="8" spans="1:30">
      <c r="A8" s="37"/>
      <c r="B8" s="37"/>
      <c r="C8" s="37"/>
      <c r="D8" s="37"/>
      <c r="E8" s="37"/>
      <c r="F8" s="41"/>
      <c r="G8" s="98"/>
      <c r="H8" s="98"/>
      <c r="I8" s="98"/>
      <c r="J8" s="98"/>
      <c r="K8" s="98"/>
      <c r="L8" s="98"/>
      <c r="M8" s="98"/>
      <c r="N8" s="98"/>
      <c r="O8" s="37"/>
      <c r="P8" s="37"/>
      <c r="Q8" s="37"/>
      <c r="R8" s="37"/>
      <c r="S8" s="1"/>
      <c r="T8" s="1"/>
      <c r="U8" s="1"/>
      <c r="V8" s="1"/>
      <c r="W8" s="1"/>
      <c r="X8" s="1"/>
      <c r="Y8" s="1"/>
      <c r="Z8" s="1"/>
      <c r="AA8" s="1"/>
      <c r="AB8" s="1"/>
      <c r="AC8" s="1"/>
      <c r="AD8" s="1"/>
    </row>
    <row r="9" spans="1:30">
      <c r="A9" s="43"/>
      <c r="B9" s="43"/>
      <c r="C9" s="43"/>
      <c r="D9" s="43"/>
      <c r="E9" s="43"/>
      <c r="F9" s="47"/>
      <c r="G9" s="99"/>
      <c r="H9" s="99"/>
      <c r="I9" s="99"/>
      <c r="J9" s="99"/>
      <c r="K9" s="99"/>
      <c r="L9" s="99"/>
      <c r="M9" s="99"/>
      <c r="N9" s="99"/>
      <c r="O9" s="43"/>
      <c r="P9" s="43"/>
      <c r="Q9" s="43"/>
      <c r="R9" s="43"/>
    </row>
    <row r="10" spans="1:30">
      <c r="A10" s="43"/>
      <c r="B10" s="43"/>
      <c r="C10" s="43"/>
      <c r="D10" s="43"/>
      <c r="E10" s="43"/>
      <c r="F10" s="47"/>
      <c r="G10" s="99"/>
      <c r="H10" s="99"/>
      <c r="I10" s="99"/>
      <c r="J10" s="99"/>
      <c r="K10" s="99"/>
      <c r="L10" s="99"/>
      <c r="M10" s="99"/>
      <c r="N10" s="99"/>
      <c r="O10" s="43"/>
      <c r="P10" s="43"/>
      <c r="Q10" s="43"/>
      <c r="R10" s="43"/>
    </row>
    <row r="11" spans="1:30" ht="31">
      <c r="A11" s="43"/>
      <c r="B11" s="49" t="s">
        <v>1226</v>
      </c>
      <c r="C11" s="49"/>
      <c r="D11" s="43"/>
      <c r="E11" s="43"/>
      <c r="F11" s="47"/>
      <c r="G11" s="99"/>
      <c r="H11" s="99"/>
      <c r="I11" s="99"/>
      <c r="J11" s="99"/>
      <c r="K11" s="99"/>
      <c r="L11" s="99"/>
      <c r="M11" s="99"/>
      <c r="N11" s="99"/>
      <c r="O11" s="43"/>
      <c r="P11" s="43"/>
      <c r="Q11" s="43"/>
      <c r="R11" s="43"/>
      <c r="S11" s="11"/>
    </row>
    <row r="12" spans="1:30" ht="15" customHeight="1">
      <c r="A12" s="43"/>
      <c r="B12" s="100"/>
      <c r="C12" s="49"/>
      <c r="D12" s="43"/>
      <c r="E12" s="43"/>
      <c r="F12" s="47"/>
      <c r="G12" s="99"/>
      <c r="H12" s="99"/>
      <c r="I12" s="99"/>
      <c r="J12" s="99"/>
      <c r="K12" s="99"/>
      <c r="L12" s="99"/>
      <c r="M12" s="99"/>
      <c r="N12" s="99"/>
      <c r="O12" s="43"/>
      <c r="P12" s="43"/>
      <c r="Q12" s="43"/>
      <c r="R12" s="43"/>
      <c r="S12" s="11"/>
    </row>
    <row r="13" spans="1:30" ht="31">
      <c r="A13" s="43"/>
      <c r="B13" s="54" t="s">
        <v>67</v>
      </c>
      <c r="C13" s="49"/>
      <c r="D13" s="43"/>
      <c r="E13" s="43"/>
      <c r="F13" s="47"/>
      <c r="G13" s="99"/>
      <c r="H13" s="99"/>
      <c r="I13" s="99"/>
      <c r="J13" s="99"/>
      <c r="K13" s="99"/>
      <c r="L13" s="99"/>
      <c r="M13" s="99"/>
      <c r="N13" s="99"/>
      <c r="O13" s="43"/>
      <c r="P13" s="43"/>
      <c r="Q13" s="43"/>
      <c r="R13" s="43"/>
      <c r="S13" s="11"/>
    </row>
    <row r="14" spans="1:30" ht="9" customHeight="1">
      <c r="A14" s="43"/>
      <c r="B14" s="43"/>
      <c r="C14" s="43"/>
      <c r="D14" s="43"/>
      <c r="E14" s="43"/>
      <c r="F14" s="47"/>
      <c r="G14" s="99"/>
      <c r="H14" s="99"/>
      <c r="I14" s="99"/>
      <c r="J14" s="99"/>
      <c r="K14" s="99"/>
      <c r="L14" s="99"/>
      <c r="M14" s="99"/>
      <c r="N14" s="99"/>
      <c r="O14" s="43"/>
      <c r="P14" s="43"/>
      <c r="Q14" s="43"/>
      <c r="R14" s="43"/>
    </row>
    <row r="15" spans="1:30" ht="21" customHeight="1">
      <c r="A15" s="43"/>
      <c r="B15" s="1762" t="s">
        <v>1961</v>
      </c>
      <c r="C15" s="1762"/>
      <c r="D15" s="1762"/>
      <c r="E15" s="1762"/>
      <c r="F15" s="1762"/>
      <c r="G15" s="1762"/>
      <c r="H15" s="1762"/>
      <c r="I15" s="1762"/>
      <c r="J15" s="1762"/>
      <c r="K15" s="1762"/>
      <c r="L15" s="1762"/>
      <c r="M15" s="1762"/>
      <c r="N15" s="1762"/>
      <c r="O15" s="1762"/>
      <c r="P15" s="1762"/>
      <c r="Q15" s="1762"/>
      <c r="R15" s="43"/>
    </row>
    <row r="16" spans="1:30" ht="21" customHeight="1">
      <c r="A16" s="43"/>
      <c r="B16" s="1762"/>
      <c r="C16" s="1762"/>
      <c r="D16" s="1762"/>
      <c r="E16" s="1762"/>
      <c r="F16" s="1762"/>
      <c r="G16" s="1762"/>
      <c r="H16" s="1762"/>
      <c r="I16" s="1762"/>
      <c r="J16" s="1762"/>
      <c r="K16" s="1762"/>
      <c r="L16" s="1762"/>
      <c r="M16" s="1762"/>
      <c r="N16" s="1762"/>
      <c r="O16" s="1762"/>
      <c r="P16" s="1762"/>
      <c r="Q16" s="1762"/>
      <c r="R16" s="43"/>
    </row>
    <row r="17" spans="1:18" ht="21" customHeight="1">
      <c r="A17" s="43"/>
      <c r="B17" s="1762"/>
      <c r="C17" s="1762"/>
      <c r="D17" s="1762"/>
      <c r="E17" s="1762"/>
      <c r="F17" s="1762"/>
      <c r="G17" s="1762"/>
      <c r="H17" s="1762"/>
      <c r="I17" s="1762"/>
      <c r="J17" s="1762"/>
      <c r="K17" s="1762"/>
      <c r="L17" s="1762"/>
      <c r="M17" s="1762"/>
      <c r="N17" s="1762"/>
      <c r="O17" s="1762"/>
      <c r="P17" s="1762"/>
      <c r="Q17" s="1762"/>
      <c r="R17" s="43"/>
    </row>
    <row r="18" spans="1:18" ht="21" customHeight="1">
      <c r="A18" s="43"/>
      <c r="B18" s="1762"/>
      <c r="C18" s="1762"/>
      <c r="D18" s="1762"/>
      <c r="E18" s="1762"/>
      <c r="F18" s="1762"/>
      <c r="G18" s="1762"/>
      <c r="H18" s="1762"/>
      <c r="I18" s="1762"/>
      <c r="J18" s="1762"/>
      <c r="K18" s="1762"/>
      <c r="L18" s="1762"/>
      <c r="M18" s="1762"/>
      <c r="N18" s="1762"/>
      <c r="O18" s="1762"/>
      <c r="P18" s="1762"/>
      <c r="Q18" s="1762"/>
      <c r="R18" s="43"/>
    </row>
    <row r="19" spans="1:18" ht="21" customHeight="1">
      <c r="A19" s="43"/>
      <c r="B19" s="1762"/>
      <c r="C19" s="1762"/>
      <c r="D19" s="1762"/>
      <c r="E19" s="1762"/>
      <c r="F19" s="1762"/>
      <c r="G19" s="1762"/>
      <c r="H19" s="1762"/>
      <c r="I19" s="1762"/>
      <c r="J19" s="1762"/>
      <c r="K19" s="1762"/>
      <c r="L19" s="1762"/>
      <c r="M19" s="1762"/>
      <c r="N19" s="1762"/>
      <c r="O19" s="1762"/>
      <c r="P19" s="1762"/>
      <c r="Q19" s="1762"/>
      <c r="R19" s="43"/>
    </row>
    <row r="20" spans="1:18" ht="21" customHeight="1">
      <c r="A20" s="43"/>
      <c r="B20" s="1762"/>
      <c r="C20" s="1762"/>
      <c r="D20" s="1762"/>
      <c r="E20" s="1762"/>
      <c r="F20" s="1762"/>
      <c r="G20" s="1762"/>
      <c r="H20" s="1762"/>
      <c r="I20" s="1762"/>
      <c r="J20" s="1762"/>
      <c r="K20" s="1762"/>
      <c r="L20" s="1762"/>
      <c r="M20" s="1762"/>
      <c r="N20" s="1762"/>
      <c r="O20" s="1762"/>
      <c r="P20" s="1762"/>
      <c r="Q20" s="1762"/>
      <c r="R20" s="43"/>
    </row>
    <row r="21" spans="1:18" ht="21" customHeight="1">
      <c r="A21" s="43"/>
      <c r="B21" s="1762"/>
      <c r="C21" s="1762"/>
      <c r="D21" s="1762"/>
      <c r="E21" s="1762"/>
      <c r="F21" s="1762"/>
      <c r="G21" s="1762"/>
      <c r="H21" s="1762"/>
      <c r="I21" s="1762"/>
      <c r="J21" s="1762"/>
      <c r="K21" s="1762"/>
      <c r="L21" s="1762"/>
      <c r="M21" s="1762"/>
      <c r="N21" s="1762"/>
      <c r="O21" s="1762"/>
      <c r="P21" s="1762"/>
      <c r="Q21" s="1762"/>
      <c r="R21" s="43"/>
    </row>
    <row r="22" spans="1:18" ht="21" customHeight="1">
      <c r="A22" s="43"/>
      <c r="B22" s="1762"/>
      <c r="C22" s="1762"/>
      <c r="D22" s="1762"/>
      <c r="E22" s="1762"/>
      <c r="F22" s="1762"/>
      <c r="G22" s="1762"/>
      <c r="H22" s="1762"/>
      <c r="I22" s="1762"/>
      <c r="J22" s="1762"/>
      <c r="K22" s="1762"/>
      <c r="L22" s="1762"/>
      <c r="M22" s="1762"/>
      <c r="N22" s="1762"/>
      <c r="O22" s="1762"/>
      <c r="P22" s="1762"/>
      <c r="Q22" s="1762"/>
      <c r="R22" s="43"/>
    </row>
    <row r="23" spans="1:18" ht="22.5">
      <c r="A23" s="43"/>
      <c r="B23" s="54" t="s">
        <v>68</v>
      </c>
      <c r="C23" s="101"/>
      <c r="D23" s="101"/>
      <c r="E23" s="101"/>
      <c r="F23" s="101"/>
      <c r="G23" s="101"/>
      <c r="H23" s="101"/>
      <c r="I23" s="101"/>
      <c r="J23" s="101"/>
      <c r="K23" s="101"/>
      <c r="L23" s="101"/>
      <c r="M23" s="101"/>
      <c r="N23" s="101"/>
      <c r="O23" s="101"/>
      <c r="P23" s="101"/>
      <c r="Q23" s="43"/>
      <c r="R23" s="43"/>
    </row>
    <row r="24" spans="1:18">
      <c r="A24" s="43"/>
      <c r="B24" s="101"/>
      <c r="C24" s="101"/>
      <c r="D24" s="101"/>
      <c r="E24" s="101"/>
      <c r="F24" s="101"/>
      <c r="G24" s="101"/>
      <c r="H24" s="101"/>
      <c r="I24" s="101"/>
      <c r="J24" s="101"/>
      <c r="K24" s="101"/>
      <c r="L24" s="101"/>
      <c r="M24" s="101"/>
      <c r="N24" s="101"/>
      <c r="O24" s="101"/>
      <c r="P24" s="101"/>
      <c r="Q24" s="43"/>
      <c r="R24" s="43"/>
    </row>
    <row r="25" spans="1:18" ht="14">
      <c r="A25" s="43"/>
      <c r="B25" s="1761" t="s">
        <v>1151</v>
      </c>
      <c r="C25" s="1761"/>
      <c r="D25" s="1761"/>
      <c r="E25" s="1761"/>
      <c r="F25" s="1761"/>
      <c r="G25" s="1761"/>
      <c r="H25" s="1761"/>
      <c r="I25" s="1761"/>
      <c r="J25" s="1761"/>
      <c r="K25" s="1761"/>
      <c r="L25" s="1761"/>
      <c r="M25" s="1761"/>
      <c r="N25" s="1761"/>
      <c r="O25" s="1761"/>
      <c r="P25" s="1761"/>
      <c r="Q25" s="43"/>
      <c r="R25" s="43"/>
    </row>
    <row r="26" spans="1:18">
      <c r="A26" s="43"/>
      <c r="B26" s="101"/>
      <c r="C26" s="101"/>
      <c r="D26" s="101"/>
      <c r="E26" s="101"/>
      <c r="F26" s="101"/>
      <c r="G26" s="101"/>
      <c r="H26" s="101"/>
      <c r="I26" s="101"/>
      <c r="J26" s="101"/>
      <c r="K26" s="101"/>
      <c r="L26" s="101"/>
      <c r="M26" s="101"/>
      <c r="N26" s="101"/>
      <c r="O26" s="101"/>
      <c r="P26" s="101"/>
      <c r="Q26" s="43"/>
      <c r="R26" s="43"/>
    </row>
    <row r="27" spans="1:18">
      <c r="A27" s="43"/>
      <c r="B27" s="101"/>
      <c r="C27" s="101"/>
      <c r="D27" s="101"/>
      <c r="E27" s="101"/>
      <c r="F27" s="101"/>
      <c r="G27" s="101"/>
      <c r="H27" s="101"/>
      <c r="I27" s="101"/>
      <c r="J27" s="101"/>
      <c r="K27" s="101"/>
      <c r="L27" s="101"/>
      <c r="M27" s="101"/>
      <c r="N27" s="101"/>
      <c r="O27" s="101"/>
      <c r="P27" s="101"/>
      <c r="Q27" s="43"/>
      <c r="R27" s="43"/>
    </row>
    <row r="28" spans="1:18">
      <c r="A28" s="43"/>
      <c r="B28" s="101"/>
      <c r="C28" s="101"/>
      <c r="D28" s="101"/>
      <c r="E28" s="101"/>
      <c r="F28" s="101"/>
      <c r="G28" s="101"/>
      <c r="H28" s="101"/>
      <c r="I28" s="101"/>
      <c r="J28" s="101"/>
      <c r="K28" s="101"/>
      <c r="R28" s="43"/>
    </row>
    <row r="29" spans="1:18">
      <c r="A29" s="43"/>
      <c r="B29" s="101"/>
      <c r="C29" s="101"/>
      <c r="D29" s="101"/>
      <c r="E29" s="101"/>
      <c r="F29" s="101"/>
      <c r="G29" s="101"/>
      <c r="H29" s="101"/>
      <c r="I29" s="101"/>
      <c r="J29" s="101"/>
      <c r="K29" s="101"/>
      <c r="R29" s="43"/>
    </row>
    <row r="30" spans="1:18" ht="14" customHeight="1">
      <c r="A30" s="43"/>
      <c r="B30" s="101"/>
      <c r="C30" s="101"/>
      <c r="D30" s="101"/>
      <c r="E30" s="101"/>
      <c r="F30" s="101"/>
      <c r="G30" s="101"/>
      <c r="H30" s="101"/>
      <c r="I30" s="101"/>
      <c r="J30" s="101"/>
      <c r="K30" s="101"/>
      <c r="L30" s="1763" t="s">
        <v>2023</v>
      </c>
      <c r="M30" s="1763"/>
      <c r="N30" s="1763"/>
      <c r="O30" s="1763"/>
      <c r="P30" s="1763"/>
      <c r="Q30" s="1763"/>
      <c r="R30" s="43"/>
    </row>
    <row r="31" spans="1:18">
      <c r="A31" s="43"/>
      <c r="B31" s="101"/>
      <c r="C31" s="101"/>
      <c r="D31" s="101"/>
      <c r="E31" s="101"/>
      <c r="F31" s="101"/>
      <c r="G31" s="101"/>
      <c r="H31" s="101"/>
      <c r="I31" s="101"/>
      <c r="J31" s="101"/>
      <c r="K31" s="101"/>
      <c r="L31" s="1763"/>
      <c r="M31" s="1763"/>
      <c r="N31" s="1763"/>
      <c r="O31" s="1763"/>
      <c r="P31" s="1763"/>
      <c r="Q31" s="1763"/>
      <c r="R31" s="43"/>
    </row>
    <row r="32" spans="1:18">
      <c r="A32" s="43"/>
      <c r="B32" s="101"/>
      <c r="C32" s="101"/>
      <c r="D32" s="101"/>
      <c r="E32" s="101"/>
      <c r="F32" s="101"/>
      <c r="G32" s="101"/>
      <c r="H32" s="101"/>
      <c r="I32" s="101"/>
      <c r="J32" s="101"/>
      <c r="K32" s="101"/>
      <c r="L32" s="1763"/>
      <c r="M32" s="1763"/>
      <c r="N32" s="1763"/>
      <c r="O32" s="1763"/>
      <c r="P32" s="1763"/>
      <c r="Q32" s="1763"/>
      <c r="R32" s="43"/>
    </row>
    <row r="33" spans="1:18">
      <c r="A33" s="43"/>
      <c r="B33" s="101"/>
      <c r="C33" s="101"/>
      <c r="D33" s="101"/>
      <c r="E33" s="101"/>
      <c r="F33" s="101"/>
      <c r="G33" s="101"/>
      <c r="H33" s="101"/>
      <c r="I33" s="101"/>
      <c r="J33" s="101"/>
      <c r="K33" s="101"/>
      <c r="L33" s="1763"/>
      <c r="M33" s="1763"/>
      <c r="N33" s="1763"/>
      <c r="O33" s="1763"/>
      <c r="P33" s="1763"/>
      <c r="Q33" s="1763"/>
      <c r="R33" s="43"/>
    </row>
    <row r="34" spans="1:18">
      <c r="A34" s="43"/>
      <c r="B34" s="101"/>
      <c r="C34" s="101"/>
      <c r="D34" s="101"/>
      <c r="E34" s="101"/>
      <c r="F34" s="101"/>
      <c r="G34" s="101"/>
      <c r="H34" s="101"/>
      <c r="I34" s="101"/>
      <c r="J34" s="101"/>
      <c r="K34" s="101"/>
      <c r="L34" s="1763"/>
      <c r="M34" s="1763"/>
      <c r="N34" s="1763"/>
      <c r="O34" s="1763"/>
      <c r="P34" s="1763"/>
      <c r="Q34" s="1763"/>
      <c r="R34" s="43"/>
    </row>
    <row r="35" spans="1:18">
      <c r="A35" s="43"/>
      <c r="B35" s="101"/>
      <c r="C35" s="101"/>
      <c r="D35" s="101"/>
      <c r="E35" s="101"/>
      <c r="F35" s="101"/>
      <c r="G35" s="101"/>
      <c r="H35" s="101"/>
      <c r="I35" s="101"/>
      <c r="J35" s="101"/>
      <c r="K35" s="101"/>
      <c r="L35" s="1763"/>
      <c r="M35" s="1763"/>
      <c r="N35" s="1763"/>
      <c r="O35" s="1763"/>
      <c r="P35" s="1763"/>
      <c r="Q35" s="1763"/>
      <c r="R35" s="43"/>
    </row>
    <row r="36" spans="1:18">
      <c r="A36" s="43"/>
      <c r="B36" s="101"/>
      <c r="C36" s="101"/>
      <c r="D36" s="101"/>
      <c r="E36" s="101"/>
      <c r="F36" s="101"/>
      <c r="G36" s="101"/>
      <c r="H36" s="101"/>
      <c r="I36" s="101"/>
      <c r="J36" s="101"/>
      <c r="K36" s="101"/>
      <c r="L36" s="1763"/>
      <c r="M36" s="1763"/>
      <c r="N36" s="1763"/>
      <c r="O36" s="1763"/>
      <c r="P36" s="1763"/>
      <c r="Q36" s="1763"/>
      <c r="R36" s="43"/>
    </row>
    <row r="37" spans="1:18">
      <c r="A37" s="43"/>
      <c r="B37" s="101"/>
      <c r="C37" s="101"/>
      <c r="D37" s="101"/>
      <c r="E37" s="101"/>
      <c r="F37" s="101"/>
      <c r="G37" s="101"/>
      <c r="H37" s="101"/>
      <c r="I37" s="101"/>
      <c r="J37" s="101"/>
      <c r="K37" s="101"/>
      <c r="L37" s="1763"/>
      <c r="M37" s="1763"/>
      <c r="N37" s="1763"/>
      <c r="O37" s="1763"/>
      <c r="P37" s="1763"/>
      <c r="Q37" s="1763"/>
      <c r="R37" s="43"/>
    </row>
    <row r="38" spans="1:18">
      <c r="A38" s="43"/>
      <c r="B38" s="101"/>
      <c r="C38" s="101"/>
      <c r="D38" s="101"/>
      <c r="E38" s="101"/>
      <c r="F38" s="101"/>
      <c r="G38" s="101"/>
      <c r="H38" s="101"/>
      <c r="I38" s="101"/>
      <c r="J38" s="101"/>
      <c r="K38" s="101"/>
      <c r="L38" s="1763"/>
      <c r="M38" s="1763"/>
      <c r="N38" s="1763"/>
      <c r="O38" s="1763"/>
      <c r="P38" s="1763"/>
      <c r="Q38" s="1763"/>
      <c r="R38" s="43"/>
    </row>
    <row r="39" spans="1:18">
      <c r="A39" s="43"/>
      <c r="B39" s="101"/>
      <c r="C39" s="101"/>
      <c r="D39" s="101"/>
      <c r="E39" s="101"/>
      <c r="F39" s="101"/>
      <c r="G39" s="101"/>
      <c r="H39" s="101"/>
      <c r="I39" s="101"/>
      <c r="J39" s="101"/>
      <c r="L39" s="1763"/>
      <c r="M39" s="1763"/>
      <c r="N39" s="1763"/>
      <c r="O39" s="1763"/>
      <c r="P39" s="1763"/>
      <c r="Q39" s="1763"/>
      <c r="R39" s="43"/>
    </row>
    <row r="40" spans="1:18">
      <c r="A40" s="43"/>
      <c r="B40" s="43"/>
      <c r="C40" s="43"/>
      <c r="D40" s="43"/>
      <c r="E40" s="43"/>
      <c r="F40" s="47"/>
      <c r="G40" s="99"/>
      <c r="H40" s="99"/>
      <c r="I40" s="99"/>
      <c r="J40" s="99"/>
      <c r="L40" s="1763"/>
      <c r="M40" s="1763"/>
      <c r="N40" s="1763"/>
      <c r="O40" s="1763"/>
      <c r="P40" s="1763"/>
      <c r="Q40" s="1763"/>
      <c r="R40" s="43"/>
    </row>
    <row r="41" spans="1:18">
      <c r="A41" s="43"/>
      <c r="B41" s="43"/>
      <c r="C41" s="43"/>
      <c r="D41" s="43"/>
      <c r="E41" s="43"/>
      <c r="F41" s="47"/>
      <c r="G41" s="99"/>
      <c r="H41" s="99"/>
      <c r="I41" s="99"/>
      <c r="J41" s="99"/>
      <c r="K41" s="99"/>
      <c r="L41" s="1763"/>
      <c r="M41" s="1763"/>
      <c r="N41" s="1763"/>
      <c r="O41" s="1763"/>
      <c r="P41" s="1763"/>
      <c r="Q41" s="1763"/>
      <c r="R41" s="43"/>
    </row>
    <row r="42" spans="1:18">
      <c r="A42" s="43"/>
      <c r="B42" s="43"/>
      <c r="C42" s="43"/>
      <c r="D42" s="43"/>
      <c r="E42" s="43"/>
      <c r="F42" s="47"/>
      <c r="G42" s="99"/>
      <c r="H42" s="99"/>
      <c r="I42" s="99"/>
      <c r="J42" s="99"/>
      <c r="K42" s="99"/>
      <c r="L42" s="1763"/>
      <c r="M42" s="1763"/>
      <c r="N42" s="1763"/>
      <c r="O42" s="1763"/>
      <c r="P42" s="1763"/>
      <c r="Q42" s="1763"/>
      <c r="R42" s="43"/>
    </row>
    <row r="43" spans="1:18">
      <c r="A43" s="43"/>
      <c r="B43" s="43"/>
      <c r="C43" s="43"/>
      <c r="D43" s="43"/>
      <c r="E43" s="43"/>
      <c r="F43" s="47"/>
      <c r="G43" s="99"/>
      <c r="H43" s="99"/>
      <c r="I43" s="99"/>
      <c r="J43" s="99"/>
      <c r="K43" s="99"/>
      <c r="L43" s="1763"/>
      <c r="M43" s="1763"/>
      <c r="N43" s="1763"/>
      <c r="O43" s="1763"/>
      <c r="P43" s="1763"/>
      <c r="Q43" s="1763"/>
      <c r="R43" s="43"/>
    </row>
    <row r="44" spans="1:18">
      <c r="A44" s="43"/>
      <c r="B44" s="43"/>
      <c r="C44" s="43"/>
      <c r="D44" s="43"/>
      <c r="E44" s="43"/>
      <c r="F44" s="47"/>
      <c r="G44" s="99"/>
      <c r="H44" s="99"/>
      <c r="I44" s="99"/>
      <c r="J44" s="99"/>
      <c r="K44" s="99"/>
      <c r="L44" s="1763"/>
      <c r="M44" s="1763"/>
      <c r="N44" s="1763"/>
      <c r="O44" s="1763"/>
      <c r="P44" s="1763"/>
      <c r="Q44" s="1763"/>
      <c r="R44" s="43"/>
    </row>
    <row r="45" spans="1:18">
      <c r="A45" s="43"/>
      <c r="B45" s="43"/>
      <c r="C45" s="43"/>
      <c r="D45" s="43"/>
      <c r="E45" s="43"/>
      <c r="F45" s="47"/>
      <c r="G45" s="99"/>
      <c r="H45" s="99"/>
      <c r="I45" s="99"/>
      <c r="J45" s="99"/>
      <c r="K45" s="99"/>
      <c r="L45" s="1763"/>
      <c r="M45" s="1763"/>
      <c r="N45" s="1763"/>
      <c r="O45" s="1763"/>
      <c r="P45" s="1763"/>
      <c r="Q45" s="1763"/>
      <c r="R45" s="43"/>
    </row>
    <row r="46" spans="1:18">
      <c r="A46" s="43"/>
      <c r="B46" s="43"/>
      <c r="C46" s="43"/>
      <c r="D46" s="43"/>
      <c r="E46" s="43"/>
      <c r="F46" s="47"/>
      <c r="G46" s="99"/>
      <c r="H46" s="99"/>
      <c r="I46" s="99"/>
      <c r="J46" s="99"/>
      <c r="K46" s="99"/>
      <c r="L46" s="1763"/>
      <c r="M46" s="1763"/>
      <c r="N46" s="1763"/>
      <c r="O46" s="1763"/>
      <c r="P46" s="1763"/>
      <c r="Q46" s="1763"/>
      <c r="R46" s="43"/>
    </row>
    <row r="47" spans="1:18">
      <c r="A47" s="43"/>
      <c r="B47" s="43"/>
      <c r="C47" s="43"/>
      <c r="D47" s="43"/>
      <c r="E47" s="43"/>
      <c r="F47" s="47"/>
      <c r="G47" s="99"/>
      <c r="H47" s="99"/>
      <c r="I47" s="99"/>
      <c r="J47" s="99"/>
      <c r="K47" s="99"/>
      <c r="L47" s="1763"/>
      <c r="M47" s="1763"/>
      <c r="N47" s="1763"/>
      <c r="O47" s="1763"/>
      <c r="P47" s="1763"/>
      <c r="Q47" s="1763"/>
      <c r="R47" s="43"/>
    </row>
    <row r="48" spans="1:18">
      <c r="A48" s="43"/>
      <c r="B48" s="43"/>
      <c r="C48" s="43"/>
      <c r="D48" s="43"/>
      <c r="E48" s="43"/>
      <c r="F48" s="47"/>
      <c r="G48" s="99"/>
      <c r="H48" s="99"/>
      <c r="I48" s="99"/>
      <c r="J48" s="99"/>
      <c r="K48" s="99"/>
      <c r="L48" s="1763"/>
      <c r="M48" s="1763"/>
      <c r="N48" s="1763"/>
      <c r="O48" s="1763"/>
      <c r="P48" s="1763"/>
      <c r="Q48" s="1763"/>
      <c r="R48" s="43"/>
    </row>
    <row r="49" spans="1:18">
      <c r="A49" s="43"/>
      <c r="B49" s="43"/>
      <c r="C49" s="43"/>
      <c r="D49" s="43"/>
      <c r="E49" s="43"/>
      <c r="F49" s="47"/>
      <c r="G49" s="99"/>
      <c r="H49" s="99"/>
      <c r="I49" s="99"/>
      <c r="J49" s="99"/>
      <c r="K49" s="99"/>
      <c r="L49" s="1763"/>
      <c r="M49" s="1763"/>
      <c r="N49" s="1763"/>
      <c r="O49" s="1763"/>
      <c r="P49" s="1763"/>
      <c r="Q49" s="1763"/>
      <c r="R49" s="43"/>
    </row>
    <row r="50" spans="1:18">
      <c r="A50" s="43"/>
      <c r="B50" s="43"/>
      <c r="C50" s="43"/>
      <c r="D50" s="43"/>
      <c r="E50" s="43"/>
      <c r="F50" s="47"/>
      <c r="G50" s="99"/>
      <c r="H50" s="99"/>
      <c r="I50" s="99"/>
      <c r="J50" s="99"/>
      <c r="K50" s="99"/>
      <c r="L50" s="1763"/>
      <c r="M50" s="1763"/>
      <c r="N50" s="1763"/>
      <c r="O50" s="1763"/>
      <c r="P50" s="1763"/>
      <c r="Q50" s="1763"/>
      <c r="R50" s="43"/>
    </row>
    <row r="51" spans="1:18">
      <c r="A51" s="43"/>
      <c r="B51" s="43"/>
      <c r="C51" s="43"/>
      <c r="D51" s="43"/>
      <c r="E51" s="43"/>
      <c r="F51" s="47"/>
      <c r="G51" s="99"/>
      <c r="H51" s="99"/>
      <c r="I51" s="99"/>
      <c r="J51" s="99"/>
      <c r="K51" s="99"/>
      <c r="L51" s="1763"/>
      <c r="M51" s="1763"/>
      <c r="N51" s="1763"/>
      <c r="O51" s="1763"/>
      <c r="P51" s="1763"/>
      <c r="Q51" s="1763"/>
      <c r="R51" s="43"/>
    </row>
    <row r="52" spans="1:18">
      <c r="A52" s="43"/>
      <c r="B52" s="43"/>
      <c r="C52" s="43"/>
      <c r="D52" s="43"/>
      <c r="E52" s="43"/>
      <c r="F52" s="47"/>
      <c r="G52" s="99"/>
      <c r="H52" s="99"/>
      <c r="I52" s="99"/>
      <c r="J52" s="99"/>
      <c r="K52" s="99"/>
      <c r="L52" s="1763"/>
      <c r="M52" s="1763"/>
      <c r="N52" s="1763"/>
      <c r="O52" s="1763"/>
      <c r="P52" s="1763"/>
      <c r="Q52" s="1763"/>
      <c r="R52" s="43"/>
    </row>
    <row r="53" spans="1:18">
      <c r="A53" s="43"/>
      <c r="B53" s="43"/>
      <c r="C53" s="43"/>
      <c r="D53" s="43"/>
      <c r="E53" s="43"/>
      <c r="F53" s="47"/>
      <c r="G53" s="99"/>
      <c r="H53" s="99"/>
      <c r="I53" s="99"/>
      <c r="J53" s="99"/>
      <c r="K53" s="99"/>
      <c r="L53" s="1763"/>
      <c r="M53" s="1763"/>
      <c r="N53" s="1763"/>
      <c r="O53" s="1763"/>
      <c r="P53" s="1763"/>
      <c r="Q53" s="1763"/>
      <c r="R53" s="43"/>
    </row>
    <row r="54" spans="1:18">
      <c r="A54" s="43"/>
      <c r="B54" s="43"/>
      <c r="C54" s="43"/>
      <c r="D54" s="43"/>
      <c r="E54" s="43"/>
      <c r="F54" s="47"/>
      <c r="G54" s="99"/>
      <c r="H54" s="99"/>
      <c r="I54" s="99"/>
      <c r="J54" s="99"/>
      <c r="K54" s="99"/>
      <c r="L54" s="1763"/>
      <c r="M54" s="1763"/>
      <c r="N54" s="1763"/>
      <c r="O54" s="1763"/>
      <c r="P54" s="1763"/>
      <c r="Q54" s="1763"/>
      <c r="R54" s="43"/>
    </row>
    <row r="55" spans="1:18">
      <c r="A55" s="43"/>
      <c r="B55" s="43"/>
      <c r="C55" s="43"/>
      <c r="D55" s="43"/>
      <c r="E55" s="43"/>
      <c r="F55" s="47"/>
      <c r="G55" s="99"/>
      <c r="H55" s="99"/>
      <c r="I55" s="99"/>
      <c r="J55" s="99"/>
      <c r="K55" s="99"/>
      <c r="L55" s="1763"/>
      <c r="M55" s="1763"/>
      <c r="N55" s="1763"/>
      <c r="O55" s="1763"/>
      <c r="P55" s="1763"/>
      <c r="Q55" s="1763"/>
      <c r="R55" s="43"/>
    </row>
    <row r="56" spans="1:18">
      <c r="A56" s="43"/>
      <c r="B56" s="43"/>
      <c r="C56" s="43"/>
      <c r="D56" s="43"/>
      <c r="E56" s="43"/>
      <c r="F56" s="47"/>
      <c r="G56" s="99"/>
      <c r="H56" s="99"/>
      <c r="I56" s="99"/>
      <c r="J56" s="99"/>
      <c r="K56" s="99"/>
      <c r="L56" s="1763"/>
      <c r="M56" s="1763"/>
      <c r="N56" s="1763"/>
      <c r="O56" s="1763"/>
      <c r="P56" s="1763"/>
      <c r="Q56" s="1763"/>
      <c r="R56" s="43"/>
    </row>
    <row r="57" spans="1:18">
      <c r="A57" s="43"/>
      <c r="B57" s="43"/>
      <c r="C57" s="43"/>
      <c r="D57" s="43"/>
      <c r="E57" s="43"/>
      <c r="F57" s="47"/>
      <c r="G57" s="99"/>
      <c r="H57" s="99"/>
      <c r="I57" s="99"/>
      <c r="J57" s="99"/>
      <c r="K57" s="99"/>
      <c r="L57" s="1763"/>
      <c r="M57" s="1763"/>
      <c r="N57" s="1763"/>
      <c r="O57" s="1763"/>
      <c r="P57" s="1763"/>
      <c r="Q57" s="1763"/>
      <c r="R57" s="43"/>
    </row>
    <row r="58" spans="1:18">
      <c r="A58" s="43"/>
      <c r="B58" s="43"/>
      <c r="C58" s="43"/>
      <c r="D58" s="43"/>
      <c r="E58" s="43"/>
      <c r="F58" s="47"/>
      <c r="G58" s="99"/>
      <c r="H58" s="99"/>
      <c r="I58" s="99"/>
      <c r="J58" s="99"/>
      <c r="K58" s="99"/>
      <c r="L58" s="99"/>
      <c r="M58" s="99"/>
      <c r="N58" s="99"/>
      <c r="O58" s="43"/>
      <c r="P58" s="43"/>
      <c r="Q58" s="43"/>
      <c r="R58" s="43"/>
    </row>
    <row r="59" spans="1:18">
      <c r="A59" s="43"/>
      <c r="B59" s="43"/>
      <c r="C59" s="43"/>
      <c r="D59" s="43"/>
      <c r="E59" s="43"/>
      <c r="F59" s="47"/>
      <c r="G59" s="99"/>
      <c r="H59" s="99"/>
      <c r="I59" s="99"/>
      <c r="J59" s="99"/>
      <c r="K59" s="99"/>
      <c r="L59" s="99"/>
      <c r="M59" s="99"/>
      <c r="N59" s="99"/>
      <c r="O59" s="43"/>
      <c r="P59" s="43"/>
      <c r="Q59" s="43"/>
      <c r="R59" s="43"/>
    </row>
    <row r="60" spans="1:18">
      <c r="A60" s="43"/>
      <c r="B60" s="43"/>
      <c r="C60" s="43"/>
      <c r="D60" s="43"/>
      <c r="E60" s="43"/>
      <c r="F60" s="47"/>
      <c r="G60" s="99"/>
      <c r="H60" s="99"/>
      <c r="I60" s="99"/>
      <c r="J60" s="99"/>
      <c r="K60" s="99"/>
      <c r="L60" s="99"/>
      <c r="M60" s="99"/>
      <c r="N60" s="99"/>
      <c r="O60" s="43"/>
      <c r="P60" s="43"/>
      <c r="Q60" s="43"/>
      <c r="R60" s="43"/>
    </row>
    <row r="61" spans="1:18" ht="31">
      <c r="A61" s="43"/>
      <c r="B61" s="49" t="s">
        <v>69</v>
      </c>
      <c r="C61" s="54"/>
      <c r="D61" s="43"/>
      <c r="E61" s="43"/>
      <c r="F61" s="47"/>
      <c r="G61" s="99"/>
      <c r="H61" s="99"/>
      <c r="I61" s="99"/>
      <c r="J61" s="99"/>
      <c r="K61" s="99"/>
      <c r="L61" s="99"/>
      <c r="M61" s="99"/>
      <c r="N61" s="99"/>
      <c r="O61" s="43"/>
      <c r="P61" s="43"/>
      <c r="Q61" s="43"/>
      <c r="R61" s="43"/>
    </row>
    <row r="62" spans="1:18">
      <c r="A62" s="43"/>
      <c r="B62" s="43"/>
      <c r="C62" s="43"/>
      <c r="D62" s="43"/>
      <c r="E62" s="43"/>
      <c r="F62" s="47"/>
      <c r="G62" s="99"/>
      <c r="H62" s="99"/>
      <c r="I62" s="99"/>
      <c r="J62" s="99"/>
      <c r="K62" s="46"/>
      <c r="L62" s="46"/>
      <c r="M62" s="99"/>
      <c r="N62" s="99"/>
      <c r="O62" s="43"/>
      <c r="P62" s="43"/>
      <c r="Q62" s="43"/>
      <c r="R62" s="43"/>
    </row>
    <row r="63" spans="1:18">
      <c r="A63" s="43"/>
      <c r="B63" s="1760" t="s">
        <v>1227</v>
      </c>
      <c r="C63" s="1741"/>
      <c r="D63" s="1741"/>
      <c r="E63" s="1741"/>
      <c r="F63" s="1741"/>
      <c r="G63" s="1741"/>
      <c r="H63" s="1741"/>
      <c r="I63" s="1741"/>
      <c r="J63" s="1741"/>
      <c r="K63" s="1741"/>
      <c r="L63" s="1741"/>
      <c r="M63" s="1741"/>
      <c r="N63" s="1741"/>
      <c r="O63" s="1741"/>
      <c r="P63" s="1741"/>
      <c r="Q63" s="43"/>
      <c r="R63" s="43"/>
    </row>
    <row r="64" spans="1:18">
      <c r="A64" s="43"/>
      <c r="B64" s="1741"/>
      <c r="C64" s="1741"/>
      <c r="D64" s="1741"/>
      <c r="E64" s="1741"/>
      <c r="F64" s="1741"/>
      <c r="G64" s="1741"/>
      <c r="H64" s="1741"/>
      <c r="I64" s="1741"/>
      <c r="J64" s="1741"/>
      <c r="K64" s="1741"/>
      <c r="L64" s="1741"/>
      <c r="M64" s="1741"/>
      <c r="N64" s="1741"/>
      <c r="O64" s="1741"/>
      <c r="P64" s="1741"/>
      <c r="Q64" s="43"/>
      <c r="R64" s="43"/>
    </row>
    <row r="65" spans="1:18">
      <c r="A65" s="43"/>
      <c r="B65" s="1741"/>
      <c r="C65" s="1741"/>
      <c r="D65" s="1741"/>
      <c r="E65" s="1741"/>
      <c r="F65" s="1741"/>
      <c r="G65" s="1741"/>
      <c r="H65" s="1741"/>
      <c r="I65" s="1741"/>
      <c r="J65" s="1741"/>
      <c r="K65" s="1741"/>
      <c r="L65" s="1741"/>
      <c r="M65" s="1741"/>
      <c r="N65" s="1741"/>
      <c r="O65" s="1741"/>
      <c r="P65" s="1741"/>
      <c r="Q65" s="43"/>
      <c r="R65" s="43"/>
    </row>
    <row r="66" spans="1:18">
      <c r="A66" s="43"/>
      <c r="B66" s="50"/>
      <c r="C66" s="50"/>
      <c r="D66" s="50"/>
      <c r="E66" s="50"/>
      <c r="F66" s="50"/>
      <c r="G66" s="50"/>
      <c r="H66" s="50"/>
      <c r="I66" s="50"/>
      <c r="J66" s="50"/>
      <c r="K66" s="50"/>
      <c r="L66" s="50"/>
      <c r="M66" s="50"/>
      <c r="N66" s="50"/>
      <c r="O66" s="50"/>
      <c r="P66" s="50"/>
      <c r="Q66" s="43"/>
      <c r="R66" s="43"/>
    </row>
    <row r="67" spans="1:18">
      <c r="A67" s="43"/>
      <c r="B67" s="50"/>
      <c r="C67" s="50"/>
      <c r="D67" s="50"/>
      <c r="E67" s="50"/>
      <c r="F67" s="50"/>
      <c r="G67" s="50"/>
      <c r="H67" s="50"/>
      <c r="I67" s="50"/>
      <c r="J67" s="50"/>
      <c r="K67" s="50"/>
      <c r="L67" s="50"/>
      <c r="M67" s="50"/>
      <c r="N67" s="50"/>
      <c r="O67" s="50"/>
      <c r="P67" s="50"/>
      <c r="Q67" s="43"/>
      <c r="R67" s="43"/>
    </row>
    <row r="68" spans="1:18">
      <c r="A68" s="43"/>
      <c r="B68" s="50"/>
      <c r="C68" s="50"/>
      <c r="D68" s="50"/>
      <c r="E68" s="50"/>
      <c r="F68" s="50"/>
      <c r="G68" s="50"/>
      <c r="H68" s="50"/>
      <c r="I68" s="50"/>
      <c r="J68" s="50"/>
      <c r="K68" s="50"/>
      <c r="L68" s="50"/>
      <c r="M68" s="50"/>
      <c r="N68" s="50"/>
      <c r="O68" s="50"/>
      <c r="P68" s="50"/>
      <c r="Q68" s="43"/>
      <c r="R68" s="43"/>
    </row>
    <row r="69" spans="1:18">
      <c r="A69" s="43"/>
      <c r="B69" s="50"/>
      <c r="C69" s="50"/>
      <c r="D69" s="50"/>
      <c r="E69" s="50"/>
      <c r="F69" s="50"/>
      <c r="G69" s="50"/>
      <c r="H69" s="50"/>
      <c r="I69" s="50"/>
      <c r="J69" s="50"/>
      <c r="K69" s="50"/>
      <c r="L69" s="50"/>
      <c r="M69" s="50"/>
      <c r="N69" s="50"/>
      <c r="O69" s="50"/>
      <c r="P69" s="50"/>
      <c r="Q69" s="43"/>
      <c r="R69" s="43"/>
    </row>
    <row r="70" spans="1:18">
      <c r="A70" s="43"/>
      <c r="B70" s="50"/>
      <c r="C70" s="50"/>
      <c r="D70" s="50"/>
      <c r="E70" s="50"/>
      <c r="F70" s="50"/>
      <c r="G70" s="50"/>
      <c r="H70" s="50"/>
      <c r="I70" s="50"/>
      <c r="J70" s="50"/>
      <c r="K70" s="50"/>
      <c r="L70" s="50"/>
      <c r="M70" s="50"/>
      <c r="N70" s="50"/>
      <c r="O70" s="50"/>
      <c r="P70" s="50"/>
      <c r="Q70" s="43"/>
      <c r="R70" s="43"/>
    </row>
    <row r="71" spans="1:18">
      <c r="A71" s="43"/>
      <c r="B71" s="50"/>
      <c r="C71" s="50"/>
      <c r="D71" s="50"/>
      <c r="E71" s="50"/>
      <c r="F71" s="50"/>
      <c r="G71" s="50"/>
      <c r="H71" s="50"/>
      <c r="I71" s="50"/>
      <c r="J71" s="50"/>
      <c r="K71" s="50"/>
      <c r="L71" s="50"/>
      <c r="M71" s="50"/>
      <c r="N71" s="50"/>
      <c r="O71" s="50"/>
      <c r="P71" s="50"/>
      <c r="Q71" s="43"/>
      <c r="R71" s="43"/>
    </row>
    <row r="72" spans="1:18">
      <c r="A72" s="43"/>
      <c r="B72" s="50"/>
      <c r="C72" s="50"/>
      <c r="D72" s="50"/>
      <c r="E72" s="50"/>
      <c r="F72" s="50"/>
      <c r="G72" s="50"/>
      <c r="H72" s="50"/>
      <c r="I72" s="50"/>
      <c r="J72" s="50"/>
      <c r="K72" s="50"/>
      <c r="L72" s="50"/>
      <c r="M72" s="50"/>
      <c r="N72" s="50"/>
      <c r="O72" s="50"/>
      <c r="P72" s="50"/>
      <c r="Q72" s="43"/>
      <c r="R72" s="43"/>
    </row>
    <row r="73" spans="1:18">
      <c r="A73" s="43"/>
      <c r="B73" s="50"/>
      <c r="C73" s="50"/>
      <c r="D73" s="50"/>
      <c r="E73" s="50"/>
      <c r="F73" s="50"/>
      <c r="G73" s="50"/>
      <c r="H73" s="50"/>
      <c r="I73" s="50"/>
      <c r="J73" s="50"/>
      <c r="K73" s="50"/>
      <c r="L73" s="50"/>
      <c r="M73" s="50"/>
      <c r="N73" s="50"/>
      <c r="O73" s="50"/>
      <c r="P73" s="50"/>
      <c r="Q73" s="43"/>
      <c r="R73" s="43"/>
    </row>
    <row r="74" spans="1:18">
      <c r="A74" s="43"/>
      <c r="B74" s="50"/>
      <c r="C74" s="50"/>
      <c r="D74" s="50"/>
      <c r="E74" s="50"/>
      <c r="F74" s="50"/>
      <c r="G74" s="50"/>
      <c r="H74" s="50"/>
      <c r="I74" s="50"/>
      <c r="J74" s="50"/>
      <c r="K74" s="50"/>
      <c r="L74" s="50"/>
      <c r="M74" s="50"/>
      <c r="N74" s="50"/>
      <c r="O74" s="50"/>
      <c r="P74" s="50"/>
      <c r="Q74" s="43"/>
      <c r="R74" s="43"/>
    </row>
    <row r="75" spans="1:18">
      <c r="A75" s="43"/>
      <c r="B75" s="50"/>
      <c r="C75" s="50"/>
      <c r="D75" s="50"/>
      <c r="E75" s="50"/>
      <c r="F75" s="50"/>
      <c r="G75" s="50"/>
      <c r="H75" s="50"/>
      <c r="I75" s="50"/>
      <c r="J75" s="50"/>
      <c r="K75" s="50"/>
      <c r="L75" s="50"/>
      <c r="M75" s="50"/>
      <c r="N75" s="50"/>
      <c r="O75" s="50"/>
      <c r="P75" s="50"/>
      <c r="Q75" s="43"/>
      <c r="R75" s="43"/>
    </row>
    <row r="76" spans="1:18">
      <c r="A76" s="43"/>
      <c r="B76" s="50"/>
      <c r="C76" s="50"/>
      <c r="D76" s="50"/>
      <c r="E76" s="50"/>
      <c r="F76" s="50"/>
      <c r="G76" s="50"/>
      <c r="H76" s="50"/>
      <c r="I76" s="50"/>
      <c r="J76" s="50"/>
      <c r="K76" s="50"/>
      <c r="L76" s="50"/>
      <c r="M76" s="50"/>
      <c r="N76" s="50"/>
      <c r="O76" s="50"/>
      <c r="P76" s="50"/>
      <c r="Q76" s="43"/>
      <c r="R76" s="43"/>
    </row>
    <row r="77" spans="1:18">
      <c r="A77" s="43"/>
      <c r="B77" s="50"/>
      <c r="C77" s="50"/>
      <c r="D77" s="50"/>
      <c r="E77" s="50"/>
      <c r="F77" s="50"/>
      <c r="G77" s="50"/>
      <c r="H77" s="50"/>
      <c r="I77" s="50"/>
      <c r="J77" s="50"/>
      <c r="K77" s="50"/>
      <c r="L77" s="50"/>
      <c r="M77" s="50"/>
      <c r="N77" s="50"/>
      <c r="O77" s="50"/>
      <c r="P77" s="50"/>
      <c r="Q77" s="43"/>
      <c r="R77" s="43"/>
    </row>
    <row r="78" spans="1:18">
      <c r="A78" s="43"/>
      <c r="B78" s="50"/>
      <c r="C78" s="50"/>
      <c r="D78" s="50"/>
      <c r="E78" s="50"/>
      <c r="F78" s="50"/>
      <c r="G78" s="50"/>
      <c r="H78" s="50"/>
      <c r="I78" s="50"/>
      <c r="J78" s="50"/>
      <c r="K78" s="50"/>
      <c r="L78" s="50"/>
      <c r="M78" s="50"/>
      <c r="N78" s="50"/>
      <c r="O78" s="50"/>
      <c r="P78" s="50"/>
      <c r="Q78" s="43"/>
      <c r="R78" s="43"/>
    </row>
    <row r="79" spans="1:18">
      <c r="A79" s="43"/>
      <c r="B79" s="50"/>
      <c r="C79" s="50"/>
      <c r="D79" s="50"/>
      <c r="E79" s="50"/>
      <c r="F79" s="50"/>
      <c r="G79" s="50"/>
      <c r="H79" s="50"/>
      <c r="I79" s="50"/>
      <c r="J79" s="50"/>
      <c r="K79" s="50"/>
      <c r="L79" s="50"/>
      <c r="M79" s="50"/>
      <c r="N79" s="50"/>
      <c r="O79" s="50"/>
      <c r="P79" s="50"/>
      <c r="Q79" s="43"/>
      <c r="R79" s="43"/>
    </row>
    <row r="80" spans="1:18">
      <c r="A80" s="43"/>
      <c r="B80" s="50"/>
      <c r="C80" s="50"/>
      <c r="D80" s="50"/>
      <c r="E80" s="50"/>
      <c r="F80" s="50"/>
      <c r="G80" s="50"/>
      <c r="H80" s="50"/>
      <c r="I80" s="50"/>
      <c r="J80" s="50"/>
      <c r="K80" s="50"/>
      <c r="L80" s="50"/>
      <c r="M80" s="50"/>
      <c r="N80" s="50"/>
      <c r="O80" s="50"/>
      <c r="P80" s="50"/>
      <c r="Q80" s="43"/>
      <c r="R80" s="43"/>
    </row>
    <row r="81" spans="1:18">
      <c r="A81" s="43"/>
      <c r="B81" s="50"/>
      <c r="C81" s="50"/>
      <c r="D81" s="50"/>
      <c r="E81" s="50"/>
      <c r="F81" s="50"/>
      <c r="G81" s="50"/>
      <c r="H81" s="50"/>
      <c r="I81" s="50"/>
      <c r="J81" s="50"/>
      <c r="K81" s="50"/>
      <c r="L81" s="50"/>
      <c r="M81" s="50"/>
      <c r="N81" s="50"/>
      <c r="O81" s="50"/>
      <c r="P81" s="50"/>
      <c r="Q81" s="43"/>
      <c r="R81" s="43"/>
    </row>
    <row r="82" spans="1:18">
      <c r="A82" s="43"/>
      <c r="B82" s="50"/>
      <c r="C82" s="50"/>
      <c r="D82" s="50"/>
      <c r="E82" s="50"/>
      <c r="F82" s="50"/>
      <c r="G82" s="50"/>
      <c r="H82" s="50"/>
      <c r="I82" s="50"/>
      <c r="J82" s="50"/>
      <c r="K82" s="50"/>
      <c r="L82" s="50"/>
      <c r="M82" s="50"/>
      <c r="N82" s="50"/>
      <c r="O82" s="50"/>
      <c r="P82" s="50"/>
      <c r="Q82" s="43"/>
      <c r="R82" s="43"/>
    </row>
    <row r="83" spans="1:18">
      <c r="A83" s="43"/>
      <c r="B83" s="50"/>
      <c r="C83" s="50"/>
      <c r="D83" s="50"/>
      <c r="E83" s="50"/>
      <c r="F83" s="50"/>
      <c r="G83" s="50"/>
      <c r="H83" s="50"/>
      <c r="I83" s="50"/>
      <c r="J83" s="50"/>
      <c r="K83" s="50"/>
      <c r="L83" s="50"/>
      <c r="M83" s="50"/>
      <c r="N83" s="50"/>
      <c r="O83" s="50"/>
      <c r="P83" s="50"/>
      <c r="Q83" s="43"/>
      <c r="R83" s="43"/>
    </row>
    <row r="84" spans="1:18">
      <c r="A84" s="43"/>
      <c r="B84" s="50"/>
      <c r="C84" s="50"/>
      <c r="D84" s="50"/>
      <c r="E84" s="50"/>
      <c r="F84" s="50"/>
      <c r="G84" s="50"/>
      <c r="H84" s="50"/>
      <c r="I84" s="50"/>
      <c r="J84" s="50"/>
      <c r="K84" s="50"/>
      <c r="L84" s="50"/>
      <c r="M84" s="50"/>
      <c r="N84" s="50"/>
      <c r="O84" s="50"/>
      <c r="P84" s="50"/>
      <c r="Q84" s="43"/>
      <c r="R84" s="43"/>
    </row>
    <row r="85" spans="1:18">
      <c r="A85" s="43"/>
      <c r="B85" s="50"/>
      <c r="C85" s="50"/>
      <c r="D85" s="50"/>
      <c r="E85" s="50"/>
      <c r="F85" s="50"/>
      <c r="G85" s="50"/>
      <c r="H85" s="50"/>
      <c r="I85" s="50"/>
      <c r="J85" s="50"/>
      <c r="K85" s="50"/>
      <c r="L85" s="50"/>
      <c r="M85" s="50"/>
      <c r="N85" s="50"/>
      <c r="O85" s="50"/>
      <c r="P85" s="50"/>
      <c r="Q85" s="43"/>
      <c r="R85" s="43"/>
    </row>
    <row r="86" spans="1:18">
      <c r="A86" s="43"/>
      <c r="B86" s="50"/>
      <c r="C86" s="50"/>
      <c r="D86" s="50"/>
      <c r="E86" s="50"/>
      <c r="F86" s="50"/>
      <c r="G86" s="50"/>
      <c r="H86" s="50"/>
      <c r="I86" s="50"/>
      <c r="J86" s="50"/>
      <c r="K86" s="50"/>
      <c r="L86" s="50"/>
      <c r="M86" s="50"/>
      <c r="N86" s="50"/>
      <c r="O86" s="50"/>
      <c r="P86" s="50"/>
      <c r="Q86" s="43"/>
      <c r="R86" s="43"/>
    </row>
    <row r="87" spans="1:18">
      <c r="A87" s="43"/>
      <c r="B87" s="50"/>
      <c r="C87" s="50"/>
      <c r="D87" s="50"/>
      <c r="E87" s="50"/>
      <c r="F87" s="50"/>
      <c r="G87" s="50"/>
      <c r="H87" s="50"/>
      <c r="I87" s="50"/>
      <c r="J87" s="50"/>
      <c r="K87" s="50"/>
      <c r="L87" s="50"/>
      <c r="M87" s="50"/>
      <c r="N87" s="50"/>
      <c r="O87" s="50"/>
      <c r="P87" s="50"/>
      <c r="Q87" s="43"/>
      <c r="R87" s="43"/>
    </row>
    <row r="88" spans="1:18">
      <c r="A88" s="43"/>
      <c r="B88" s="50"/>
      <c r="C88" s="50"/>
      <c r="D88" s="50"/>
      <c r="E88" s="50"/>
      <c r="F88" s="50"/>
      <c r="G88" s="50"/>
      <c r="H88" s="50"/>
      <c r="I88" s="50"/>
      <c r="J88" s="50"/>
      <c r="K88" s="50"/>
      <c r="L88" s="50"/>
      <c r="M88" s="50"/>
      <c r="N88" s="50"/>
      <c r="O88" s="50"/>
      <c r="P88" s="50"/>
      <c r="Q88" s="43"/>
      <c r="R88" s="43"/>
    </row>
    <row r="89" spans="1:18">
      <c r="A89" s="43"/>
      <c r="B89" s="50"/>
      <c r="C89" s="50"/>
      <c r="D89" s="50"/>
      <c r="E89" s="50"/>
      <c r="F89" s="50"/>
      <c r="G89" s="50"/>
      <c r="H89" s="50"/>
      <c r="I89" s="50"/>
      <c r="J89" s="50"/>
      <c r="K89" s="50"/>
      <c r="L89" s="50"/>
      <c r="M89" s="50"/>
      <c r="N89" s="50"/>
      <c r="O89" s="50"/>
      <c r="P89" s="50"/>
      <c r="Q89" s="43"/>
      <c r="R89" s="43"/>
    </row>
    <row r="90" spans="1:18">
      <c r="A90" s="43"/>
      <c r="B90" s="50"/>
      <c r="C90" s="50"/>
      <c r="D90" s="50"/>
      <c r="E90" s="50"/>
      <c r="F90" s="50"/>
      <c r="G90" s="50"/>
      <c r="H90" s="50"/>
      <c r="I90" s="50"/>
      <c r="J90" s="50"/>
      <c r="K90" s="50"/>
      <c r="L90" s="50"/>
      <c r="M90" s="50"/>
      <c r="N90" s="50"/>
      <c r="O90" s="50"/>
      <c r="P90" s="50"/>
      <c r="Q90" s="43"/>
      <c r="R90" s="43"/>
    </row>
    <row r="91" spans="1:18">
      <c r="A91" s="43"/>
      <c r="B91" s="50"/>
      <c r="C91" s="50"/>
      <c r="D91" s="50"/>
      <c r="E91" s="50"/>
      <c r="F91" s="50"/>
      <c r="G91" s="50"/>
      <c r="H91" s="50"/>
      <c r="I91" s="50"/>
      <c r="J91" s="50"/>
      <c r="K91" s="50"/>
      <c r="L91" s="50"/>
      <c r="M91" s="50"/>
      <c r="N91" s="50"/>
      <c r="O91" s="50"/>
      <c r="P91" s="50"/>
      <c r="Q91" s="43"/>
      <c r="R91" s="43"/>
    </row>
    <row r="92" spans="1:18">
      <c r="A92" s="43"/>
      <c r="B92" s="50"/>
      <c r="C92" s="50"/>
      <c r="D92" s="50"/>
      <c r="E92" s="50"/>
      <c r="F92" s="50"/>
      <c r="G92" s="50"/>
      <c r="H92" s="50"/>
      <c r="I92" s="50"/>
      <c r="J92" s="50"/>
      <c r="K92" s="50"/>
      <c r="L92" s="50"/>
      <c r="M92" s="50"/>
      <c r="N92" s="50"/>
      <c r="O92" s="50"/>
      <c r="P92" s="50"/>
      <c r="Q92" s="43"/>
      <c r="R92" s="43"/>
    </row>
    <row r="93" spans="1:18">
      <c r="A93" s="43"/>
      <c r="B93" s="50"/>
      <c r="C93" s="50"/>
      <c r="D93" s="50"/>
      <c r="E93" s="50"/>
      <c r="F93" s="50"/>
      <c r="G93" s="50"/>
      <c r="H93" s="50"/>
      <c r="I93" s="50"/>
      <c r="J93" s="50"/>
      <c r="K93" s="50"/>
      <c r="L93" s="50"/>
      <c r="M93" s="50"/>
      <c r="N93" s="50"/>
      <c r="O93" s="50"/>
      <c r="P93" s="50"/>
      <c r="Q93" s="43"/>
      <c r="R93" s="43"/>
    </row>
    <row r="94" spans="1:18">
      <c r="A94" s="43"/>
      <c r="B94" s="50"/>
      <c r="C94" s="50"/>
      <c r="D94" s="50"/>
      <c r="E94" s="50"/>
      <c r="F94" s="50"/>
      <c r="G94" s="50"/>
      <c r="H94" s="50"/>
      <c r="I94" s="50"/>
      <c r="J94" s="50"/>
      <c r="K94" s="50"/>
      <c r="L94" s="50"/>
      <c r="M94" s="50"/>
      <c r="N94" s="50"/>
      <c r="O94" s="50"/>
      <c r="P94" s="50"/>
      <c r="Q94" s="43"/>
      <c r="R94" s="43"/>
    </row>
    <row r="95" spans="1:18">
      <c r="A95" s="43"/>
      <c r="B95" s="50"/>
      <c r="C95" s="50"/>
      <c r="D95" s="50"/>
      <c r="E95" s="50"/>
      <c r="F95" s="50"/>
      <c r="G95" s="50"/>
      <c r="H95" s="50"/>
      <c r="I95" s="50"/>
      <c r="J95" s="50"/>
      <c r="K95" s="50"/>
      <c r="L95" s="50"/>
      <c r="M95" s="50"/>
      <c r="N95" s="50"/>
      <c r="O95" s="50"/>
      <c r="P95" s="50"/>
      <c r="Q95" s="43"/>
      <c r="R95" s="43"/>
    </row>
    <row r="96" spans="1:18">
      <c r="A96" s="43"/>
      <c r="B96" s="50"/>
      <c r="C96" s="50"/>
      <c r="D96" s="50"/>
      <c r="E96" s="50"/>
      <c r="F96" s="50"/>
      <c r="G96" s="50"/>
      <c r="H96" s="50"/>
      <c r="I96" s="50"/>
      <c r="J96" s="50"/>
      <c r="K96" s="50"/>
      <c r="L96" s="50"/>
      <c r="M96" s="50"/>
      <c r="N96" s="50"/>
      <c r="O96" s="50"/>
      <c r="P96" s="50"/>
      <c r="Q96" s="43"/>
      <c r="R96" s="43"/>
    </row>
    <row r="97" spans="1:18">
      <c r="A97" s="43"/>
      <c r="B97" s="50"/>
      <c r="C97" s="50"/>
      <c r="D97" s="50"/>
      <c r="E97" s="50"/>
      <c r="F97" s="50"/>
      <c r="G97" s="50"/>
      <c r="H97" s="50"/>
      <c r="I97" s="50"/>
      <c r="J97" s="50"/>
      <c r="K97" s="50"/>
      <c r="L97" s="50"/>
      <c r="M97" s="50"/>
      <c r="N97" s="50"/>
      <c r="O97" s="50"/>
      <c r="P97" s="50"/>
      <c r="Q97" s="43"/>
      <c r="R97" s="43"/>
    </row>
    <row r="98" spans="1:18">
      <c r="A98" s="43"/>
      <c r="B98" s="50"/>
      <c r="C98" s="50"/>
      <c r="D98" s="50"/>
      <c r="E98" s="50"/>
      <c r="F98" s="50"/>
      <c r="G98" s="50"/>
      <c r="H98" s="50"/>
      <c r="I98" s="50"/>
      <c r="J98" s="50"/>
      <c r="K98" s="50"/>
      <c r="L98" s="50"/>
      <c r="M98" s="50"/>
      <c r="N98" s="50"/>
      <c r="O98" s="50"/>
      <c r="P98" s="50"/>
      <c r="Q98" s="43"/>
      <c r="R98" s="43"/>
    </row>
    <row r="99" spans="1:18">
      <c r="A99" s="43"/>
      <c r="B99" s="50"/>
      <c r="C99" s="50"/>
      <c r="D99" s="50"/>
      <c r="E99" s="50"/>
      <c r="F99" s="50"/>
      <c r="G99" s="50"/>
      <c r="H99" s="50"/>
      <c r="I99" s="50"/>
      <c r="J99" s="50"/>
      <c r="K99" s="50"/>
      <c r="L99" s="50"/>
      <c r="M99" s="50"/>
      <c r="N99" s="50"/>
      <c r="O99" s="50"/>
      <c r="P99" s="50"/>
      <c r="Q99" s="43"/>
      <c r="R99" s="43"/>
    </row>
    <row r="100" spans="1:18">
      <c r="A100" s="43"/>
      <c r="B100" s="50"/>
      <c r="C100" s="50"/>
      <c r="D100" s="50"/>
      <c r="E100" s="50"/>
      <c r="F100" s="50"/>
      <c r="G100" s="50"/>
      <c r="H100" s="50"/>
      <c r="I100" s="50"/>
      <c r="J100" s="50"/>
      <c r="K100" s="50"/>
      <c r="L100" s="50"/>
      <c r="M100" s="50"/>
      <c r="N100" s="50"/>
      <c r="O100" s="50"/>
      <c r="P100" s="50"/>
      <c r="Q100" s="43"/>
      <c r="R100" s="43"/>
    </row>
    <row r="101" spans="1:18">
      <c r="A101" s="43"/>
      <c r="B101" s="50"/>
      <c r="C101" s="50"/>
      <c r="D101" s="50"/>
      <c r="E101" s="50"/>
      <c r="F101" s="50"/>
      <c r="G101" s="50"/>
      <c r="H101" s="50"/>
      <c r="I101" s="50"/>
      <c r="J101" s="50"/>
      <c r="K101" s="50"/>
      <c r="L101" s="50"/>
      <c r="M101" s="50"/>
      <c r="N101" s="50"/>
      <c r="O101" s="50"/>
      <c r="P101" s="50"/>
      <c r="Q101" s="43"/>
      <c r="R101" s="43"/>
    </row>
    <row r="102" spans="1:18">
      <c r="A102" s="43"/>
      <c r="B102" s="50"/>
      <c r="C102" s="50"/>
      <c r="D102" s="50"/>
      <c r="E102" s="50"/>
      <c r="F102" s="50"/>
      <c r="G102" s="50"/>
      <c r="H102" s="50"/>
      <c r="I102" s="50"/>
      <c r="J102" s="50"/>
      <c r="K102" s="50"/>
      <c r="L102" s="50"/>
      <c r="M102" s="50"/>
      <c r="N102" s="50"/>
      <c r="O102" s="50"/>
      <c r="P102" s="50"/>
      <c r="Q102" s="43"/>
      <c r="R102" s="43"/>
    </row>
    <row r="103" spans="1:18">
      <c r="A103" s="43"/>
      <c r="B103" s="50"/>
      <c r="C103" s="50"/>
      <c r="D103" s="50"/>
      <c r="E103" s="50"/>
      <c r="F103" s="50"/>
      <c r="G103" s="50"/>
      <c r="H103" s="50"/>
      <c r="I103" s="50"/>
      <c r="J103" s="50"/>
      <c r="K103" s="50"/>
      <c r="L103" s="50"/>
      <c r="M103" s="50"/>
      <c r="N103" s="50"/>
      <c r="O103" s="50"/>
      <c r="P103" s="50"/>
      <c r="Q103" s="43"/>
      <c r="R103" s="43"/>
    </row>
    <row r="104" spans="1:18">
      <c r="A104" s="43"/>
      <c r="B104" s="50"/>
      <c r="C104" s="50"/>
      <c r="D104" s="50"/>
      <c r="E104" s="50"/>
      <c r="F104" s="50"/>
      <c r="G104" s="50"/>
      <c r="H104" s="50"/>
      <c r="I104" s="50"/>
      <c r="J104" s="50"/>
      <c r="K104" s="50"/>
      <c r="L104" s="50"/>
      <c r="M104" s="50"/>
      <c r="N104" s="50"/>
      <c r="O104" s="50"/>
      <c r="P104" s="50"/>
      <c r="Q104" s="43"/>
      <c r="R104" s="43"/>
    </row>
    <row r="105" spans="1:18">
      <c r="A105" s="43"/>
      <c r="B105" s="50"/>
      <c r="C105" s="50"/>
      <c r="D105" s="50"/>
      <c r="E105" s="50"/>
      <c r="F105" s="50"/>
      <c r="G105" s="50"/>
      <c r="H105" s="50"/>
      <c r="I105" s="50"/>
      <c r="J105" s="50"/>
      <c r="K105" s="50"/>
      <c r="L105" s="50"/>
      <c r="M105" s="50"/>
      <c r="N105" s="50"/>
      <c r="O105" s="50"/>
      <c r="P105" s="50"/>
      <c r="Q105" s="43"/>
      <c r="R105" s="43"/>
    </row>
    <row r="106" spans="1:18">
      <c r="A106" s="43"/>
      <c r="B106" s="50"/>
      <c r="C106" s="50"/>
      <c r="D106" s="50"/>
      <c r="E106" s="50"/>
      <c r="F106" s="50"/>
      <c r="G106" s="50"/>
      <c r="H106" s="50"/>
      <c r="I106" s="50"/>
      <c r="J106" s="50"/>
      <c r="K106" s="50"/>
      <c r="L106" s="50"/>
      <c r="M106" s="50"/>
      <c r="N106" s="50"/>
      <c r="O106" s="50"/>
      <c r="P106" s="50"/>
      <c r="Q106" s="43"/>
      <c r="R106" s="43"/>
    </row>
    <row r="107" spans="1:18">
      <c r="A107" s="43"/>
      <c r="B107" s="50"/>
      <c r="C107" s="50"/>
      <c r="D107" s="50"/>
      <c r="E107" s="50"/>
      <c r="F107" s="50"/>
      <c r="G107" s="50"/>
      <c r="H107" s="50"/>
      <c r="I107" s="50"/>
      <c r="J107" s="50"/>
      <c r="K107" s="50"/>
      <c r="L107" s="50"/>
      <c r="M107" s="50"/>
      <c r="N107" s="50"/>
      <c r="O107" s="50"/>
      <c r="P107" s="50"/>
      <c r="Q107" s="43"/>
      <c r="R107" s="43"/>
    </row>
    <row r="108" spans="1:18">
      <c r="A108" s="43"/>
      <c r="B108" s="50"/>
      <c r="C108" s="50"/>
      <c r="D108" s="50"/>
      <c r="E108" s="50"/>
      <c r="F108" s="50"/>
      <c r="G108" s="50"/>
      <c r="H108" s="50"/>
      <c r="I108" s="50"/>
      <c r="J108" s="50"/>
      <c r="K108" s="50"/>
      <c r="L108" s="50"/>
      <c r="M108" s="50"/>
      <c r="N108" s="50"/>
      <c r="O108" s="50"/>
      <c r="P108" s="50"/>
      <c r="Q108" s="43"/>
      <c r="R108" s="43"/>
    </row>
    <row r="109" spans="1:18">
      <c r="A109" s="43"/>
      <c r="B109" s="50"/>
      <c r="C109" s="50"/>
      <c r="D109" s="50"/>
      <c r="E109" s="50"/>
      <c r="F109" s="50"/>
      <c r="G109" s="50"/>
      <c r="H109" s="50"/>
      <c r="I109" s="50"/>
      <c r="J109" s="50"/>
      <c r="K109" s="50"/>
      <c r="L109" s="50"/>
      <c r="M109" s="50"/>
      <c r="N109" s="50"/>
      <c r="O109" s="50"/>
      <c r="P109" s="50"/>
      <c r="Q109" s="43"/>
      <c r="R109" s="43"/>
    </row>
    <row r="110" spans="1:18">
      <c r="A110" s="43"/>
      <c r="B110" s="50"/>
      <c r="C110" s="50"/>
      <c r="D110" s="50"/>
      <c r="E110" s="50"/>
      <c r="F110" s="50"/>
      <c r="G110" s="50"/>
      <c r="H110" s="50"/>
      <c r="I110" s="50"/>
      <c r="J110" s="50"/>
      <c r="K110" s="50"/>
      <c r="L110" s="50"/>
      <c r="M110" s="50"/>
      <c r="N110" s="50"/>
      <c r="O110" s="50"/>
      <c r="P110" s="50"/>
      <c r="Q110" s="43"/>
      <c r="R110" s="43"/>
    </row>
    <row r="111" spans="1:18">
      <c r="A111" s="43"/>
      <c r="B111" s="50"/>
      <c r="C111" s="50"/>
      <c r="D111" s="50"/>
      <c r="E111" s="50"/>
      <c r="F111" s="50"/>
      <c r="G111" s="50"/>
      <c r="H111" s="50"/>
      <c r="I111" s="50"/>
      <c r="J111" s="50"/>
      <c r="K111" s="50"/>
      <c r="L111" s="50"/>
      <c r="M111" s="50"/>
      <c r="N111" s="50"/>
      <c r="O111" s="50"/>
      <c r="P111" s="50"/>
      <c r="Q111" s="43"/>
      <c r="R111" s="43"/>
    </row>
    <row r="112" spans="1:18">
      <c r="A112" s="43"/>
      <c r="B112" s="50"/>
      <c r="C112" s="50"/>
      <c r="D112" s="50"/>
      <c r="E112" s="50"/>
      <c r="F112" s="50"/>
      <c r="G112" s="50"/>
      <c r="H112" s="50"/>
      <c r="I112" s="50"/>
      <c r="J112" s="50"/>
      <c r="K112" s="50"/>
      <c r="L112" s="50"/>
      <c r="M112" s="50"/>
      <c r="N112" s="50"/>
      <c r="O112" s="50"/>
      <c r="P112" s="50"/>
      <c r="Q112" s="43"/>
      <c r="R112" s="43"/>
    </row>
    <row r="113" spans="1:18">
      <c r="A113" s="43"/>
      <c r="B113" s="50"/>
      <c r="C113" s="50"/>
      <c r="D113" s="50"/>
      <c r="E113" s="50"/>
      <c r="F113" s="50"/>
      <c r="G113" s="50"/>
      <c r="H113" s="50"/>
      <c r="I113" s="50"/>
      <c r="J113" s="50"/>
      <c r="K113" s="50"/>
      <c r="L113" s="50"/>
      <c r="M113" s="50"/>
      <c r="N113" s="50"/>
      <c r="O113" s="50"/>
      <c r="P113" s="50"/>
      <c r="Q113" s="43"/>
      <c r="R113" s="43"/>
    </row>
    <row r="114" spans="1:18">
      <c r="A114" s="43"/>
      <c r="B114" s="50"/>
      <c r="C114" s="50"/>
      <c r="D114" s="50"/>
      <c r="E114" s="50"/>
      <c r="F114" s="50"/>
      <c r="G114" s="50"/>
      <c r="H114" s="50"/>
      <c r="I114" s="50"/>
      <c r="J114" s="50"/>
      <c r="K114" s="50"/>
      <c r="L114" s="50"/>
      <c r="M114" s="50"/>
      <c r="N114" s="50"/>
      <c r="O114" s="50"/>
      <c r="P114" s="50"/>
      <c r="Q114" s="43"/>
      <c r="R114" s="43"/>
    </row>
    <row r="115" spans="1:18">
      <c r="A115" s="43"/>
      <c r="B115" s="50"/>
      <c r="C115" s="50"/>
      <c r="D115" s="50"/>
      <c r="E115" s="50"/>
      <c r="F115" s="50"/>
      <c r="G115" s="50"/>
      <c r="H115" s="50"/>
      <c r="I115" s="50"/>
      <c r="J115" s="50"/>
      <c r="K115" s="50"/>
      <c r="L115" s="50"/>
      <c r="M115" s="50"/>
      <c r="N115" s="50"/>
      <c r="O115" s="50"/>
      <c r="P115" s="50"/>
      <c r="Q115" s="43"/>
      <c r="R115" s="43"/>
    </row>
    <row r="116" spans="1:18">
      <c r="A116" s="43"/>
      <c r="B116" s="50"/>
      <c r="C116" s="50"/>
      <c r="D116" s="50"/>
      <c r="E116" s="50"/>
      <c r="F116" s="50"/>
      <c r="G116" s="50"/>
      <c r="H116" s="50"/>
      <c r="I116" s="50"/>
      <c r="J116" s="50"/>
      <c r="K116" s="50"/>
      <c r="L116" s="50"/>
      <c r="M116" s="50"/>
      <c r="N116" s="50"/>
      <c r="O116" s="50"/>
      <c r="P116" s="50"/>
      <c r="Q116" s="43"/>
      <c r="R116" s="43"/>
    </row>
    <row r="117" spans="1:18">
      <c r="A117" s="43"/>
      <c r="B117" s="50"/>
      <c r="C117" s="50"/>
      <c r="D117" s="50"/>
      <c r="E117" s="50"/>
      <c r="F117" s="50"/>
      <c r="G117" s="50"/>
      <c r="H117" s="50"/>
      <c r="I117" s="50"/>
      <c r="J117" s="50"/>
      <c r="K117" s="50"/>
      <c r="L117" s="50"/>
      <c r="M117" s="50"/>
      <c r="N117" s="50"/>
      <c r="O117" s="50"/>
      <c r="P117" s="50"/>
      <c r="Q117" s="43"/>
      <c r="R117" s="43"/>
    </row>
    <row r="118" spans="1:18">
      <c r="A118" s="43"/>
      <c r="B118" s="50"/>
      <c r="C118" s="50"/>
      <c r="D118" s="50"/>
      <c r="E118" s="50"/>
      <c r="F118" s="50"/>
      <c r="G118" s="50"/>
      <c r="H118" s="50"/>
      <c r="I118" s="50"/>
      <c r="J118" s="50"/>
      <c r="K118" s="50"/>
      <c r="L118" s="50"/>
      <c r="M118" s="50"/>
      <c r="N118" s="50"/>
      <c r="O118" s="50"/>
      <c r="P118" s="50"/>
      <c r="Q118" s="43"/>
      <c r="R118" s="43"/>
    </row>
    <row r="119" spans="1:18">
      <c r="A119" s="43"/>
      <c r="B119" s="50"/>
      <c r="C119" s="50"/>
      <c r="D119" s="50"/>
      <c r="E119" s="50"/>
      <c r="F119" s="50"/>
      <c r="G119" s="50"/>
      <c r="H119" s="50"/>
      <c r="I119" s="50"/>
      <c r="J119" s="50"/>
      <c r="K119" s="50"/>
      <c r="L119" s="50"/>
      <c r="M119" s="50"/>
      <c r="N119" s="50"/>
      <c r="O119" s="50"/>
      <c r="P119" s="50"/>
      <c r="Q119" s="43"/>
      <c r="R119" s="43"/>
    </row>
    <row r="120" spans="1:18">
      <c r="A120" s="43"/>
      <c r="B120" s="50"/>
      <c r="C120" s="50"/>
      <c r="D120" s="50"/>
      <c r="E120" s="50"/>
      <c r="F120" s="50"/>
      <c r="G120" s="50"/>
      <c r="H120" s="50"/>
      <c r="I120" s="50"/>
      <c r="J120" s="50"/>
      <c r="K120" s="50"/>
      <c r="L120" s="50"/>
      <c r="M120" s="50"/>
      <c r="N120" s="50"/>
      <c r="O120" s="50"/>
      <c r="P120" s="50"/>
      <c r="Q120" s="43"/>
      <c r="R120" s="43"/>
    </row>
    <row r="121" spans="1:18">
      <c r="A121" s="43"/>
      <c r="B121" s="50"/>
      <c r="C121" s="50"/>
      <c r="D121" s="50"/>
      <c r="E121" s="50"/>
      <c r="F121" s="50"/>
      <c r="G121" s="50"/>
      <c r="H121" s="50"/>
      <c r="I121" s="50"/>
      <c r="J121" s="50"/>
      <c r="K121" s="50"/>
      <c r="L121" s="50"/>
      <c r="M121" s="50"/>
      <c r="N121" s="50"/>
      <c r="O121" s="50"/>
      <c r="P121" s="50"/>
      <c r="Q121" s="43"/>
      <c r="R121" s="43"/>
    </row>
    <row r="122" spans="1:18">
      <c r="A122" s="43"/>
      <c r="B122" s="43"/>
      <c r="C122" s="43"/>
      <c r="D122" s="43"/>
      <c r="E122" s="43"/>
      <c r="F122" s="47"/>
      <c r="G122" s="99"/>
      <c r="H122" s="99"/>
      <c r="I122" s="99"/>
      <c r="J122" s="99"/>
      <c r="K122" s="99"/>
      <c r="L122" s="99"/>
      <c r="M122" s="99"/>
      <c r="N122" s="99"/>
      <c r="O122" s="43"/>
      <c r="P122" s="43"/>
      <c r="Q122" s="43"/>
      <c r="R122" s="43"/>
    </row>
    <row r="123" spans="1:18">
      <c r="A123" s="43"/>
      <c r="B123" s="43"/>
      <c r="C123" s="43"/>
      <c r="D123" s="43"/>
      <c r="E123" s="43"/>
      <c r="F123" s="47"/>
      <c r="G123" s="99"/>
      <c r="H123" s="99"/>
      <c r="I123" s="99"/>
      <c r="J123" s="99"/>
      <c r="K123" s="99"/>
      <c r="L123" s="99"/>
      <c r="M123" s="99"/>
      <c r="N123" s="99"/>
      <c r="O123" s="43"/>
      <c r="P123" s="43"/>
      <c r="Q123" s="43"/>
      <c r="R123" s="43"/>
    </row>
    <row r="124" spans="1:18" ht="16" customHeight="1">
      <c r="A124" s="43"/>
      <c r="B124" s="1760" t="s">
        <v>1228</v>
      </c>
      <c r="C124" s="1757"/>
      <c r="D124" s="1757"/>
      <c r="E124" s="1757"/>
      <c r="F124" s="1757"/>
      <c r="G124" s="1757"/>
      <c r="H124" s="1757"/>
      <c r="I124" s="1757"/>
      <c r="J124" s="1757"/>
      <c r="K124" s="1757"/>
      <c r="L124" s="1757"/>
      <c r="M124" s="1757"/>
      <c r="N124" s="1757"/>
      <c r="O124" s="1757"/>
      <c r="P124" s="1757"/>
      <c r="Q124" s="43"/>
      <c r="R124" s="43"/>
    </row>
    <row r="125" spans="1:18" ht="16" customHeight="1">
      <c r="A125" s="43"/>
      <c r="B125" s="1757"/>
      <c r="C125" s="1757"/>
      <c r="D125" s="1757"/>
      <c r="E125" s="1757"/>
      <c r="F125" s="1757"/>
      <c r="G125" s="1757"/>
      <c r="H125" s="1757"/>
      <c r="I125" s="1757"/>
      <c r="J125" s="1757"/>
      <c r="K125" s="1757"/>
      <c r="L125" s="1757"/>
      <c r="M125" s="1757"/>
      <c r="N125" s="1757"/>
      <c r="O125" s="1757"/>
      <c r="P125" s="1757"/>
      <c r="Q125" s="43"/>
      <c r="R125" s="43"/>
    </row>
    <row r="126" spans="1:18">
      <c r="A126" s="43"/>
      <c r="B126" s="1757"/>
      <c r="C126" s="1757"/>
      <c r="D126" s="1757"/>
      <c r="E126" s="1757"/>
      <c r="F126" s="1757"/>
      <c r="G126" s="1757"/>
      <c r="H126" s="1757"/>
      <c r="I126" s="1757"/>
      <c r="J126" s="1757"/>
      <c r="K126" s="1757"/>
      <c r="L126" s="1757"/>
      <c r="M126" s="1757"/>
      <c r="N126" s="1757"/>
      <c r="O126" s="1757"/>
      <c r="P126" s="1757"/>
      <c r="Q126" s="43"/>
      <c r="R126" s="43"/>
    </row>
    <row r="127" spans="1:18" ht="22.5">
      <c r="A127" s="43"/>
      <c r="B127" s="54" t="s">
        <v>71</v>
      </c>
      <c r="C127" s="43"/>
      <c r="D127" s="43"/>
      <c r="E127" s="43"/>
      <c r="F127" s="47"/>
      <c r="G127" s="99"/>
      <c r="H127" s="99"/>
      <c r="I127" s="99"/>
      <c r="J127" s="99"/>
      <c r="K127" s="99"/>
      <c r="L127" s="99"/>
      <c r="M127" s="99"/>
      <c r="N127" s="99"/>
      <c r="O127" s="43"/>
      <c r="P127" s="43"/>
      <c r="Q127" s="43"/>
      <c r="R127" s="43"/>
    </row>
    <row r="128" spans="1:18">
      <c r="A128" s="43"/>
      <c r="B128" s="43"/>
      <c r="C128" s="43"/>
      <c r="D128" s="43"/>
      <c r="E128" s="43"/>
      <c r="F128" s="47"/>
      <c r="G128" s="99"/>
      <c r="H128" s="99"/>
      <c r="I128" s="99"/>
      <c r="J128" s="99"/>
      <c r="K128" s="99"/>
      <c r="L128" s="99"/>
      <c r="M128" s="99"/>
      <c r="N128" s="99"/>
      <c r="O128" s="43"/>
      <c r="P128" s="43"/>
      <c r="Q128" s="43"/>
      <c r="R128" s="43"/>
    </row>
    <row r="129" spans="1:18" ht="31" customHeight="1">
      <c r="A129" s="43"/>
      <c r="B129" s="1490" t="s">
        <v>72</v>
      </c>
      <c r="C129" s="1490" t="s">
        <v>73</v>
      </c>
      <c r="D129" s="1490" t="s">
        <v>74</v>
      </c>
      <c r="E129" s="1491"/>
      <c r="F129" s="1492"/>
      <c r="G129" s="1490" t="s">
        <v>1919</v>
      </c>
      <c r="H129" s="1490" t="s">
        <v>1920</v>
      </c>
      <c r="I129" s="1490" t="s">
        <v>70</v>
      </c>
      <c r="J129" s="1490" t="s">
        <v>75</v>
      </c>
      <c r="K129" s="1490" t="s">
        <v>76</v>
      </c>
      <c r="L129" s="1490" t="s">
        <v>77</v>
      </c>
      <c r="M129" s="99"/>
      <c r="N129" s="99"/>
      <c r="O129" s="43"/>
      <c r="P129" s="43"/>
      <c r="Q129" s="43"/>
      <c r="R129" s="43"/>
    </row>
    <row r="130" spans="1:18" s="1489" customFormat="1" ht="24" customHeight="1">
      <c r="A130" s="1487"/>
      <c r="B130" s="1025" t="s">
        <v>78</v>
      </c>
      <c r="C130" s="988" t="s">
        <v>1921</v>
      </c>
      <c r="D130" s="988" t="s">
        <v>1921</v>
      </c>
      <c r="E130" s="1026"/>
      <c r="F130" s="1027"/>
      <c r="G130" s="988" t="s">
        <v>1921</v>
      </c>
      <c r="H130" s="988" t="s">
        <v>1921</v>
      </c>
      <c r="I130" s="988" t="s">
        <v>1921</v>
      </c>
      <c r="J130" s="988"/>
      <c r="K130" s="988" t="s">
        <v>1921</v>
      </c>
      <c r="L130" s="988" t="s">
        <v>1921</v>
      </c>
      <c r="M130" s="1488"/>
      <c r="N130" s="1488"/>
      <c r="O130" s="1487"/>
      <c r="P130" s="1487"/>
      <c r="Q130" s="1487"/>
      <c r="R130" s="1487"/>
    </row>
    <row r="131" spans="1:18" s="1489" customFormat="1" ht="24" customHeight="1">
      <c r="A131" s="1487"/>
      <c r="B131" s="1025" t="s">
        <v>58</v>
      </c>
      <c r="C131" s="988" t="s">
        <v>1921</v>
      </c>
      <c r="D131" s="988" t="s">
        <v>1921</v>
      </c>
      <c r="E131" s="1026"/>
      <c r="F131" s="1027"/>
      <c r="G131" s="988" t="s">
        <v>1921</v>
      </c>
      <c r="H131" s="988" t="s">
        <v>1921</v>
      </c>
      <c r="I131" s="988" t="s">
        <v>1921</v>
      </c>
      <c r="J131" s="988"/>
      <c r="K131" s="988" t="s">
        <v>1921</v>
      </c>
      <c r="L131" s="988" t="s">
        <v>1921</v>
      </c>
      <c r="M131" s="1488"/>
      <c r="N131" s="1488"/>
      <c r="O131" s="1487"/>
      <c r="P131" s="1487"/>
      <c r="Q131" s="1487"/>
      <c r="R131" s="1487"/>
    </row>
    <row r="132" spans="1:18" s="1489" customFormat="1" ht="24" customHeight="1">
      <c r="A132" s="1487"/>
      <c r="B132" s="1025" t="s">
        <v>79</v>
      </c>
      <c r="C132" s="988" t="s">
        <v>1921</v>
      </c>
      <c r="D132" s="988" t="s">
        <v>1921</v>
      </c>
      <c r="E132" s="1026"/>
      <c r="F132" s="1027"/>
      <c r="G132" s="988" t="s">
        <v>1921</v>
      </c>
      <c r="H132" s="988" t="s">
        <v>1921</v>
      </c>
      <c r="I132" s="988" t="s">
        <v>1921</v>
      </c>
      <c r="J132" s="988" t="s">
        <v>1921</v>
      </c>
      <c r="K132" s="988" t="s">
        <v>1921</v>
      </c>
      <c r="L132" s="988" t="s">
        <v>1921</v>
      </c>
      <c r="M132" s="1488"/>
      <c r="N132" s="1488"/>
      <c r="O132" s="1487"/>
      <c r="P132" s="1487"/>
      <c r="Q132" s="1487"/>
      <c r="R132" s="1487"/>
    </row>
    <row r="133" spans="1:18" s="1489" customFormat="1" ht="24" customHeight="1">
      <c r="A133" s="1487"/>
      <c r="B133" s="1025" t="s">
        <v>80</v>
      </c>
      <c r="C133" s="988" t="s">
        <v>1921</v>
      </c>
      <c r="D133" s="988" t="s">
        <v>1921</v>
      </c>
      <c r="E133" s="1026"/>
      <c r="F133" s="1027"/>
      <c r="G133" s="988" t="s">
        <v>1921</v>
      </c>
      <c r="H133" s="988" t="s">
        <v>1921</v>
      </c>
      <c r="I133" s="988" t="s">
        <v>1921</v>
      </c>
      <c r="J133" s="988" t="s">
        <v>1921</v>
      </c>
      <c r="K133" s="988" t="s">
        <v>1921</v>
      </c>
      <c r="L133" s="988" t="s">
        <v>1921</v>
      </c>
      <c r="M133" s="1488"/>
      <c r="N133" s="1488"/>
      <c r="O133" s="1487"/>
      <c r="P133" s="1487"/>
      <c r="Q133" s="1487"/>
      <c r="R133" s="1487"/>
    </row>
    <row r="134" spans="1:18" s="1489" customFormat="1" ht="24" customHeight="1">
      <c r="A134" s="1487"/>
      <c r="B134" s="1025" t="s">
        <v>81</v>
      </c>
      <c r="C134" s="988" t="s">
        <v>1921</v>
      </c>
      <c r="D134" s="988" t="s">
        <v>1921</v>
      </c>
      <c r="E134" s="1026"/>
      <c r="F134" s="1027"/>
      <c r="G134" s="988" t="s">
        <v>1921</v>
      </c>
      <c r="H134" s="988"/>
      <c r="I134" s="988" t="s">
        <v>1921</v>
      </c>
      <c r="J134" s="988"/>
      <c r="K134" s="988" t="s">
        <v>1921</v>
      </c>
      <c r="L134" s="988" t="s">
        <v>1921</v>
      </c>
      <c r="M134" s="1488"/>
      <c r="N134" s="1488"/>
      <c r="O134" s="1487"/>
      <c r="P134" s="1487"/>
      <c r="Q134" s="1487"/>
      <c r="R134" s="1487"/>
    </row>
    <row r="135" spans="1:18" s="1489" customFormat="1" ht="30" customHeight="1">
      <c r="A135" s="1487"/>
      <c r="B135" s="1025" t="s">
        <v>82</v>
      </c>
      <c r="C135" s="988" t="s">
        <v>1921</v>
      </c>
      <c r="D135" s="988"/>
      <c r="E135" s="1026"/>
      <c r="F135" s="1027"/>
      <c r="G135" s="988" t="s">
        <v>1921</v>
      </c>
      <c r="H135" s="988" t="s">
        <v>1921</v>
      </c>
      <c r="I135" s="988"/>
      <c r="J135" s="988"/>
      <c r="K135" s="988" t="s">
        <v>1921</v>
      </c>
      <c r="L135" s="988" t="s">
        <v>1921</v>
      </c>
      <c r="M135" s="1488"/>
      <c r="N135" s="1488"/>
      <c r="O135" s="1487"/>
      <c r="P135" s="1487"/>
      <c r="Q135" s="1487"/>
      <c r="R135" s="1487"/>
    </row>
    <row r="136" spans="1:18" s="1489" customFormat="1" ht="24" customHeight="1">
      <c r="A136" s="1487"/>
      <c r="B136" s="1025" t="s">
        <v>83</v>
      </c>
      <c r="C136" s="988" t="s">
        <v>1921</v>
      </c>
      <c r="D136" s="988" t="s">
        <v>1921</v>
      </c>
      <c r="E136" s="1026"/>
      <c r="F136" s="1027"/>
      <c r="G136" s="988" t="s">
        <v>1921</v>
      </c>
      <c r="H136" s="988" t="s">
        <v>1921</v>
      </c>
      <c r="I136" s="988" t="s">
        <v>1921</v>
      </c>
      <c r="J136" s="988" t="s">
        <v>1921</v>
      </c>
      <c r="K136" s="988" t="s">
        <v>1921</v>
      </c>
      <c r="L136" s="988" t="s">
        <v>1921</v>
      </c>
      <c r="M136" s="1488"/>
      <c r="N136" s="1488"/>
      <c r="O136" s="1487"/>
      <c r="P136" s="1487"/>
      <c r="Q136" s="1487"/>
      <c r="R136" s="1487"/>
    </row>
    <row r="137" spans="1:18" s="1489" customFormat="1" ht="28" customHeight="1">
      <c r="A137" s="1487"/>
      <c r="B137" s="1025" t="s">
        <v>64</v>
      </c>
      <c r="C137" s="988" t="s">
        <v>1921</v>
      </c>
      <c r="D137" s="988" t="s">
        <v>1921</v>
      </c>
      <c r="E137" s="1026"/>
      <c r="F137" s="1027"/>
      <c r="G137" s="988" t="s">
        <v>1921</v>
      </c>
      <c r="H137" s="988"/>
      <c r="I137" s="988" t="s">
        <v>1921</v>
      </c>
      <c r="J137" s="988"/>
      <c r="K137" s="988" t="s">
        <v>1921</v>
      </c>
      <c r="L137" s="988" t="s">
        <v>1921</v>
      </c>
      <c r="M137" s="1488"/>
      <c r="N137" s="1488"/>
      <c r="O137" s="1487"/>
      <c r="P137" s="1487"/>
      <c r="Q137" s="1487"/>
      <c r="R137" s="1487"/>
    </row>
    <row r="138" spans="1:18" s="1489" customFormat="1" ht="24" customHeight="1">
      <c r="A138" s="1487"/>
      <c r="B138" s="1025" t="s">
        <v>61</v>
      </c>
      <c r="C138" s="988" t="s">
        <v>1921</v>
      </c>
      <c r="D138" s="988" t="s">
        <v>1921</v>
      </c>
      <c r="E138" s="1026"/>
      <c r="F138" s="1027"/>
      <c r="G138" s="988" t="s">
        <v>1921</v>
      </c>
      <c r="H138" s="988" t="s">
        <v>1921</v>
      </c>
      <c r="I138" s="988" t="s">
        <v>1921</v>
      </c>
      <c r="J138" s="988"/>
      <c r="K138" s="988" t="s">
        <v>1921</v>
      </c>
      <c r="L138" s="988" t="s">
        <v>1921</v>
      </c>
      <c r="M138" s="1488"/>
      <c r="N138" s="1488"/>
      <c r="O138" s="1487"/>
      <c r="P138" s="1487"/>
      <c r="Q138" s="1487"/>
      <c r="R138" s="1487"/>
    </row>
    <row r="139" spans="1:18" s="1489" customFormat="1" ht="24" customHeight="1">
      <c r="A139" s="1487"/>
      <c r="B139" s="1025" t="s">
        <v>1165</v>
      </c>
      <c r="C139" s="988" t="s">
        <v>1921</v>
      </c>
      <c r="D139" s="988" t="s">
        <v>1921</v>
      </c>
      <c r="E139" s="1026"/>
      <c r="F139" s="1027"/>
      <c r="G139" s="988" t="s">
        <v>1921</v>
      </c>
      <c r="H139" s="988" t="s">
        <v>1921</v>
      </c>
      <c r="I139" s="988" t="s">
        <v>1921</v>
      </c>
      <c r="J139" s="988"/>
      <c r="K139" s="988" t="s">
        <v>1921</v>
      </c>
      <c r="L139" s="988" t="s">
        <v>1921</v>
      </c>
      <c r="M139" s="1488"/>
      <c r="N139" s="1488"/>
      <c r="O139" s="1487"/>
      <c r="P139" s="1487"/>
      <c r="Q139" s="1487"/>
      <c r="R139" s="1487"/>
    </row>
    <row r="140" spans="1:18" s="1489" customFormat="1" ht="24" customHeight="1">
      <c r="A140" s="1487"/>
      <c r="B140" s="1025" t="s">
        <v>63</v>
      </c>
      <c r="C140" s="988" t="s">
        <v>1921</v>
      </c>
      <c r="D140" s="988" t="s">
        <v>1921</v>
      </c>
      <c r="E140" s="1026"/>
      <c r="F140" s="1027"/>
      <c r="G140" s="988" t="s">
        <v>1921</v>
      </c>
      <c r="H140" s="988" t="s">
        <v>1921</v>
      </c>
      <c r="I140" s="988" t="s">
        <v>1921</v>
      </c>
      <c r="J140" s="988" t="s">
        <v>1921</v>
      </c>
      <c r="K140" s="988" t="s">
        <v>1921</v>
      </c>
      <c r="L140" s="988" t="s">
        <v>1921</v>
      </c>
      <c r="M140" s="1488"/>
      <c r="N140" s="1488"/>
      <c r="O140" s="1487"/>
      <c r="P140" s="1487"/>
      <c r="Q140" s="1487"/>
      <c r="R140" s="1487"/>
    </row>
    <row r="141" spans="1:18" s="1489" customFormat="1" ht="24" customHeight="1">
      <c r="A141" s="1487"/>
      <c r="B141" s="1025" t="s">
        <v>1918</v>
      </c>
      <c r="C141" s="988" t="s">
        <v>1921</v>
      </c>
      <c r="D141" s="988" t="s">
        <v>1921</v>
      </c>
      <c r="E141" s="1026"/>
      <c r="F141" s="1027"/>
      <c r="G141" s="988" t="s">
        <v>1921</v>
      </c>
      <c r="H141" s="988" t="s">
        <v>1921</v>
      </c>
      <c r="I141" s="988" t="s">
        <v>1921</v>
      </c>
      <c r="J141" s="988"/>
      <c r="K141" s="988" t="s">
        <v>1921</v>
      </c>
      <c r="L141" s="988" t="s">
        <v>1921</v>
      </c>
      <c r="M141" s="1488"/>
      <c r="N141" s="1488"/>
      <c r="O141" s="1487"/>
      <c r="P141" s="1487"/>
      <c r="Q141" s="1487"/>
      <c r="R141" s="1487"/>
    </row>
    <row r="142" spans="1:18" s="1489" customFormat="1" ht="27" customHeight="1">
      <c r="A142" s="1487"/>
      <c r="B142" s="105" t="s">
        <v>84</v>
      </c>
      <c r="C142" s="106" t="s">
        <v>1921</v>
      </c>
      <c r="D142" s="106" t="s">
        <v>1921</v>
      </c>
      <c r="E142" s="1487"/>
      <c r="F142" s="174"/>
      <c r="G142" s="106"/>
      <c r="H142" s="106"/>
      <c r="I142" s="106" t="s">
        <v>1921</v>
      </c>
      <c r="J142" s="106"/>
      <c r="K142" s="106" t="s">
        <v>1921</v>
      </c>
      <c r="L142" s="106" t="s">
        <v>1921</v>
      </c>
      <c r="M142" s="1488"/>
      <c r="N142" s="1488"/>
      <c r="O142" s="1487"/>
      <c r="P142" s="1487"/>
      <c r="Q142" s="1487"/>
      <c r="R142" s="1487"/>
    </row>
    <row r="143" spans="1:18">
      <c r="A143" s="43"/>
      <c r="B143" s="43"/>
      <c r="C143" s="43"/>
      <c r="D143" s="43"/>
      <c r="E143" s="43"/>
      <c r="F143" s="47"/>
      <c r="G143" s="99"/>
      <c r="H143" s="99"/>
      <c r="I143" s="99"/>
      <c r="J143" s="99"/>
      <c r="K143" s="99"/>
      <c r="L143" s="99"/>
      <c r="M143" s="99"/>
      <c r="N143" s="99"/>
      <c r="O143" s="43"/>
      <c r="P143" s="43"/>
      <c r="Q143" s="43"/>
      <c r="R143" s="43"/>
    </row>
    <row r="144" spans="1:18">
      <c r="A144" s="43"/>
      <c r="B144" s="43"/>
      <c r="C144" s="43"/>
      <c r="D144" s="43"/>
      <c r="E144" s="43"/>
      <c r="F144" s="47"/>
      <c r="G144" s="99"/>
      <c r="H144" s="99"/>
      <c r="I144" s="99"/>
      <c r="J144" s="99"/>
      <c r="K144" s="99"/>
      <c r="L144" s="99"/>
      <c r="M144" s="99"/>
      <c r="N144" s="99"/>
      <c r="O144" s="43"/>
      <c r="P144" s="43"/>
      <c r="Q144" s="43"/>
      <c r="R144" s="43"/>
    </row>
    <row r="145" spans="1:18">
      <c r="A145" s="43"/>
      <c r="B145" s="50"/>
      <c r="C145" s="50"/>
      <c r="D145" s="50"/>
      <c r="E145" s="50"/>
      <c r="F145" s="50"/>
      <c r="G145" s="50"/>
      <c r="H145" s="50"/>
      <c r="I145" s="50"/>
      <c r="J145" s="50"/>
      <c r="K145" s="50"/>
      <c r="L145" s="50"/>
      <c r="M145" s="50"/>
      <c r="N145" s="50"/>
      <c r="O145" s="50"/>
      <c r="P145" s="50"/>
      <c r="Q145" s="43"/>
      <c r="R145" s="43"/>
    </row>
    <row r="146" spans="1:18">
      <c r="A146" s="43"/>
      <c r="B146" s="43"/>
      <c r="C146" s="43"/>
      <c r="D146" s="43"/>
      <c r="E146" s="43"/>
      <c r="F146" s="47"/>
      <c r="G146" s="99"/>
      <c r="H146" s="99"/>
      <c r="I146" s="99"/>
      <c r="J146" s="99"/>
      <c r="K146" s="99"/>
      <c r="L146" s="99"/>
      <c r="M146" s="99"/>
      <c r="N146" s="99"/>
      <c r="O146" s="43"/>
      <c r="P146" s="43"/>
      <c r="Q146" s="43"/>
      <c r="R146" s="43"/>
    </row>
    <row r="147" spans="1:18">
      <c r="A147" s="43"/>
      <c r="B147" s="43"/>
      <c r="C147" s="43"/>
      <c r="D147" s="95"/>
      <c r="E147" s="43"/>
      <c r="F147" s="47"/>
      <c r="G147" s="99"/>
      <c r="H147" s="99"/>
      <c r="I147" s="99"/>
      <c r="J147" s="99"/>
      <c r="K147" s="99"/>
      <c r="L147" s="99"/>
      <c r="M147" s="99"/>
      <c r="N147" s="99"/>
      <c r="O147" s="43"/>
      <c r="P147" s="43"/>
      <c r="Q147" s="43"/>
      <c r="R147" s="43"/>
    </row>
    <row r="148" spans="1:18">
      <c r="A148" s="43"/>
      <c r="B148" s="43"/>
      <c r="C148" s="43"/>
      <c r="D148" s="43"/>
      <c r="E148" s="43"/>
      <c r="F148" s="47"/>
      <c r="G148" s="99"/>
      <c r="H148" s="99"/>
      <c r="I148" s="99"/>
      <c r="J148" s="99"/>
      <c r="K148" s="99"/>
      <c r="L148" s="99"/>
      <c r="M148" s="99"/>
      <c r="N148" s="99"/>
      <c r="O148" s="43"/>
      <c r="P148" s="43"/>
      <c r="Q148" s="43"/>
      <c r="R148" s="43"/>
    </row>
    <row r="149" spans="1:18">
      <c r="A149" s="43"/>
      <c r="B149" s="43"/>
      <c r="C149" s="43"/>
      <c r="D149" s="95"/>
      <c r="E149" s="43"/>
      <c r="F149" s="47"/>
      <c r="G149" s="99"/>
      <c r="H149" s="99"/>
      <c r="I149" s="99"/>
      <c r="J149" s="99"/>
      <c r="K149" s="99"/>
      <c r="L149" s="99"/>
      <c r="M149" s="99"/>
      <c r="N149" s="99"/>
      <c r="O149" s="43"/>
      <c r="P149" s="43"/>
      <c r="Q149" s="43"/>
      <c r="R149" s="43"/>
    </row>
    <row r="150" spans="1:18">
      <c r="A150" s="43"/>
      <c r="B150" s="43"/>
      <c r="C150" s="43"/>
      <c r="D150" s="43"/>
      <c r="E150" s="43"/>
      <c r="F150" s="47"/>
      <c r="G150" s="99"/>
      <c r="H150" s="99"/>
      <c r="I150" s="99"/>
      <c r="J150" s="99"/>
      <c r="K150" s="99"/>
      <c r="L150" s="99"/>
      <c r="M150" s="99"/>
      <c r="N150" s="99"/>
      <c r="O150" s="43"/>
      <c r="P150" s="43"/>
      <c r="Q150" s="43"/>
      <c r="R150" s="43"/>
    </row>
    <row r="151" spans="1:18">
      <c r="A151" s="43"/>
      <c r="B151" s="43"/>
      <c r="C151" s="43"/>
      <c r="D151" s="95"/>
      <c r="E151" s="43"/>
      <c r="F151" s="47"/>
      <c r="G151" s="99"/>
      <c r="H151" s="99"/>
      <c r="I151" s="99"/>
      <c r="J151" s="99"/>
      <c r="K151" s="99"/>
      <c r="L151" s="99"/>
      <c r="M151" s="99"/>
      <c r="N151" s="99"/>
      <c r="O151" s="43"/>
      <c r="P151" s="43"/>
      <c r="Q151" s="43"/>
      <c r="R151" s="43"/>
    </row>
    <row r="152" spans="1:18">
      <c r="A152" s="43"/>
      <c r="B152" s="43"/>
      <c r="C152" s="43"/>
      <c r="D152" s="43"/>
      <c r="E152" s="43"/>
      <c r="F152" s="47"/>
      <c r="G152" s="99"/>
      <c r="H152" s="99"/>
      <c r="I152" s="99"/>
      <c r="J152" s="99"/>
      <c r="K152" s="99"/>
      <c r="L152" s="99"/>
      <c r="M152" s="99"/>
      <c r="N152" s="99"/>
      <c r="O152" s="43"/>
      <c r="P152" s="43"/>
      <c r="Q152" s="43"/>
      <c r="R152" s="43"/>
    </row>
    <row r="153" spans="1:18">
      <c r="A153" s="43"/>
      <c r="B153" s="43"/>
      <c r="C153" s="43"/>
      <c r="D153" s="43"/>
      <c r="E153" s="43"/>
      <c r="F153" s="47"/>
      <c r="G153" s="99"/>
      <c r="H153" s="99"/>
      <c r="I153" s="99"/>
      <c r="J153" s="99"/>
      <c r="K153" s="99"/>
      <c r="L153" s="99"/>
      <c r="M153" s="99"/>
      <c r="N153" s="99"/>
      <c r="O153" s="43"/>
      <c r="P153" s="43"/>
      <c r="Q153" s="43"/>
      <c r="R153" s="43"/>
    </row>
    <row r="154" spans="1:18">
      <c r="A154" s="43"/>
      <c r="B154" s="43"/>
      <c r="C154" s="43"/>
      <c r="D154" s="43"/>
      <c r="E154" s="43"/>
      <c r="F154" s="47"/>
      <c r="G154" s="99"/>
      <c r="H154" s="99"/>
      <c r="I154" s="99"/>
      <c r="J154" s="99"/>
      <c r="K154" s="99"/>
      <c r="L154" s="99"/>
      <c r="M154" s="99"/>
      <c r="N154" s="99"/>
      <c r="O154" s="43"/>
      <c r="P154" s="43"/>
      <c r="Q154" s="43"/>
      <c r="R154" s="43"/>
    </row>
    <row r="155" spans="1:18">
      <c r="A155" s="43"/>
      <c r="B155" s="43"/>
      <c r="C155" s="43"/>
      <c r="D155" s="43"/>
      <c r="E155" s="43"/>
      <c r="F155" s="47"/>
      <c r="G155" s="99"/>
      <c r="H155" s="99"/>
      <c r="I155" s="99"/>
      <c r="J155" s="99"/>
      <c r="K155" s="99"/>
      <c r="L155" s="99"/>
      <c r="M155" s="99"/>
      <c r="N155" s="99"/>
      <c r="O155" s="43"/>
      <c r="P155" s="43"/>
      <c r="Q155" s="43"/>
      <c r="R155" s="43"/>
    </row>
    <row r="156" spans="1:18">
      <c r="A156" s="43"/>
      <c r="B156" s="43"/>
      <c r="C156" s="43"/>
      <c r="D156" s="43"/>
      <c r="E156" s="43"/>
      <c r="F156" s="47"/>
      <c r="G156" s="99"/>
      <c r="H156" s="99"/>
      <c r="I156" s="99"/>
      <c r="J156" s="99"/>
      <c r="K156" s="99"/>
      <c r="L156" s="99"/>
      <c r="M156" s="99"/>
      <c r="N156" s="99"/>
      <c r="O156" s="43"/>
      <c r="P156" s="43"/>
      <c r="Q156" s="43"/>
      <c r="R156" s="43"/>
    </row>
    <row r="157" spans="1:18">
      <c r="A157" s="43"/>
      <c r="B157" s="43"/>
      <c r="C157" s="43"/>
      <c r="D157" s="43"/>
      <c r="E157" s="43"/>
      <c r="F157" s="47"/>
      <c r="G157" s="99"/>
      <c r="H157" s="99"/>
      <c r="I157" s="99"/>
      <c r="J157" s="99"/>
      <c r="K157" s="99"/>
      <c r="L157" s="99"/>
      <c r="M157" s="99"/>
      <c r="N157" s="99"/>
      <c r="O157" s="43"/>
      <c r="P157" s="43"/>
      <c r="Q157" s="43"/>
      <c r="R157" s="43"/>
    </row>
    <row r="158" spans="1:18">
      <c r="A158" s="43"/>
      <c r="B158" s="43"/>
      <c r="C158" s="43"/>
      <c r="D158" s="43"/>
      <c r="E158" s="43"/>
      <c r="F158" s="47"/>
      <c r="G158" s="99"/>
      <c r="H158" s="99"/>
      <c r="I158" s="99"/>
      <c r="J158" s="99"/>
      <c r="K158" s="99"/>
      <c r="L158" s="99"/>
      <c r="M158" s="99"/>
      <c r="N158" s="99"/>
      <c r="O158" s="43"/>
      <c r="P158" s="43"/>
      <c r="Q158" s="43"/>
      <c r="R158" s="43"/>
    </row>
    <row r="159" spans="1:18">
      <c r="A159" s="43"/>
      <c r="B159" s="43"/>
      <c r="C159" s="43"/>
      <c r="D159" s="43"/>
      <c r="E159" s="43"/>
      <c r="F159" s="47"/>
      <c r="G159" s="99"/>
      <c r="H159" s="99"/>
      <c r="I159" s="99"/>
      <c r="J159" s="99"/>
      <c r="K159" s="99"/>
      <c r="L159" s="99"/>
      <c r="M159" s="99"/>
      <c r="N159" s="99"/>
      <c r="O159" s="43"/>
      <c r="P159" s="43"/>
      <c r="Q159" s="43"/>
      <c r="R159" s="43"/>
    </row>
    <row r="160" spans="1:18">
      <c r="A160" s="43"/>
      <c r="B160" s="43"/>
      <c r="C160" s="43"/>
      <c r="D160" s="43"/>
      <c r="E160" s="43"/>
      <c r="F160" s="47"/>
      <c r="G160" s="99"/>
      <c r="H160" s="99"/>
      <c r="I160" s="99"/>
      <c r="J160" s="99"/>
      <c r="K160" s="99"/>
      <c r="L160" s="99"/>
      <c r="M160" s="99"/>
      <c r="N160" s="99"/>
      <c r="O160" s="43"/>
      <c r="P160" s="43"/>
      <c r="Q160" s="43"/>
      <c r="R160" s="43"/>
    </row>
    <row r="161" spans="1:18">
      <c r="A161" s="43"/>
      <c r="B161" s="43"/>
      <c r="C161" s="43"/>
      <c r="D161" s="43"/>
      <c r="E161" s="43"/>
      <c r="F161" s="47"/>
      <c r="G161" s="99"/>
      <c r="H161" s="99"/>
      <c r="I161" s="99"/>
      <c r="J161" s="99"/>
      <c r="K161" s="99"/>
      <c r="L161" s="99"/>
      <c r="M161" s="99"/>
      <c r="N161" s="99"/>
      <c r="O161" s="43"/>
      <c r="P161" s="43"/>
      <c r="Q161" s="43"/>
      <c r="R161" s="43"/>
    </row>
    <row r="162" spans="1:18">
      <c r="A162" s="43"/>
      <c r="B162" s="43"/>
      <c r="C162" s="43"/>
      <c r="D162" s="43"/>
      <c r="E162" s="43"/>
      <c r="F162" s="47"/>
      <c r="G162" s="99"/>
      <c r="H162" s="99"/>
      <c r="I162" s="99"/>
      <c r="J162" s="99"/>
      <c r="K162" s="99"/>
      <c r="L162" s="99"/>
      <c r="M162" s="99"/>
      <c r="N162" s="99"/>
      <c r="O162" s="43"/>
      <c r="P162" s="43"/>
      <c r="Q162" s="43"/>
      <c r="R162" s="43"/>
    </row>
    <row r="163" spans="1:18">
      <c r="A163" s="43"/>
      <c r="B163" s="43"/>
      <c r="C163" s="43"/>
      <c r="D163" s="43"/>
      <c r="E163" s="43"/>
      <c r="F163" s="47"/>
      <c r="G163" s="99"/>
      <c r="H163" s="99"/>
      <c r="I163" s="99"/>
      <c r="J163" s="99"/>
      <c r="K163" s="99"/>
      <c r="L163" s="99"/>
      <c r="M163" s="99"/>
      <c r="N163" s="99"/>
      <c r="O163" s="43"/>
      <c r="P163" s="43"/>
      <c r="Q163" s="43"/>
      <c r="R163" s="43"/>
    </row>
    <row r="164" spans="1:18">
      <c r="A164" s="43"/>
      <c r="B164" s="43"/>
      <c r="C164" s="43"/>
      <c r="D164" s="43"/>
      <c r="E164" s="43"/>
      <c r="F164" s="47"/>
      <c r="G164" s="99"/>
      <c r="H164" s="99"/>
      <c r="I164" s="99"/>
      <c r="J164" s="99"/>
      <c r="K164" s="99"/>
      <c r="L164" s="99"/>
      <c r="M164" s="99"/>
      <c r="N164" s="99"/>
      <c r="O164" s="43"/>
      <c r="P164" s="43"/>
      <c r="Q164" s="43"/>
      <c r="R164" s="43"/>
    </row>
    <row r="165" spans="1:18">
      <c r="A165" s="43"/>
      <c r="B165" s="43"/>
      <c r="C165" s="43"/>
      <c r="D165" s="43"/>
      <c r="E165" s="43"/>
      <c r="F165" s="47"/>
      <c r="G165" s="99"/>
      <c r="H165" s="99"/>
      <c r="I165" s="99"/>
      <c r="J165" s="99"/>
      <c r="K165" s="99"/>
      <c r="L165" s="99"/>
      <c r="M165" s="99"/>
      <c r="N165" s="99"/>
      <c r="O165" s="43"/>
      <c r="P165" s="43"/>
      <c r="Q165" s="43"/>
      <c r="R165" s="43"/>
    </row>
    <row r="166" spans="1:18">
      <c r="A166" s="43"/>
      <c r="B166" s="43"/>
      <c r="C166" s="43"/>
      <c r="D166" s="43"/>
      <c r="E166" s="43"/>
      <c r="F166" s="47"/>
      <c r="G166" s="99"/>
      <c r="H166" s="99"/>
      <c r="I166" s="99"/>
      <c r="J166" s="99"/>
      <c r="K166" s="99"/>
      <c r="L166" s="99"/>
      <c r="M166" s="99"/>
      <c r="N166" s="99"/>
      <c r="O166" s="43"/>
      <c r="P166" s="43"/>
      <c r="Q166" s="43"/>
      <c r="R166" s="43"/>
    </row>
    <row r="167" spans="1:18">
      <c r="A167" s="43"/>
      <c r="B167" s="43"/>
      <c r="C167" s="43"/>
      <c r="D167" s="43"/>
      <c r="E167" s="43"/>
      <c r="F167" s="47"/>
      <c r="G167" s="99"/>
      <c r="H167" s="99"/>
      <c r="I167" s="99"/>
      <c r="J167" s="99"/>
      <c r="K167" s="99"/>
      <c r="L167" s="99"/>
      <c r="M167" s="99"/>
      <c r="N167" s="99"/>
      <c r="O167" s="43"/>
      <c r="P167" s="43"/>
      <c r="Q167" s="43"/>
      <c r="R167" s="43"/>
    </row>
    <row r="168" spans="1:18">
      <c r="A168" s="43"/>
      <c r="B168" s="43"/>
      <c r="C168" s="43"/>
      <c r="D168" s="43"/>
      <c r="E168" s="43"/>
      <c r="F168" s="47"/>
      <c r="G168" s="99"/>
      <c r="H168" s="99"/>
      <c r="I168" s="99"/>
      <c r="J168" s="99"/>
      <c r="K168" s="99"/>
      <c r="L168" s="99"/>
      <c r="M168" s="99"/>
      <c r="N168" s="99"/>
      <c r="O168" s="43"/>
      <c r="P168" s="43"/>
      <c r="Q168" s="43"/>
      <c r="R168" s="43"/>
    </row>
    <row r="169" spans="1:18">
      <c r="A169" s="43"/>
      <c r="B169" s="43"/>
      <c r="C169" s="43"/>
      <c r="D169" s="43"/>
      <c r="E169" s="43"/>
      <c r="F169" s="47"/>
      <c r="G169" s="99"/>
      <c r="H169" s="99"/>
      <c r="I169" s="99"/>
      <c r="J169" s="99"/>
      <c r="K169" s="99"/>
      <c r="L169" s="99"/>
      <c r="M169" s="99"/>
      <c r="N169" s="99"/>
      <c r="O169" s="43"/>
      <c r="P169" s="43"/>
      <c r="Q169" s="43"/>
      <c r="R169" s="43"/>
    </row>
    <row r="170" spans="1:18">
      <c r="A170" s="43"/>
      <c r="B170" s="43"/>
      <c r="C170" s="43"/>
      <c r="D170" s="43"/>
      <c r="E170" s="43"/>
      <c r="F170" s="47"/>
      <c r="G170" s="99"/>
      <c r="H170" s="99"/>
      <c r="I170" s="99"/>
      <c r="J170" s="99"/>
      <c r="K170" s="99"/>
      <c r="L170" s="99"/>
      <c r="M170" s="99"/>
      <c r="N170" s="99"/>
      <c r="O170" s="43"/>
      <c r="P170" s="43"/>
      <c r="Q170" s="43"/>
      <c r="R170" s="43"/>
    </row>
    <row r="171" spans="1:18">
      <c r="A171" s="43"/>
      <c r="B171" s="43"/>
      <c r="C171" s="43"/>
      <c r="D171" s="43"/>
      <c r="E171" s="43"/>
      <c r="F171" s="47"/>
      <c r="G171" s="99"/>
      <c r="H171" s="99"/>
      <c r="I171" s="99"/>
      <c r="J171" s="99"/>
      <c r="K171" s="99"/>
      <c r="L171" s="99"/>
      <c r="M171" s="99"/>
      <c r="N171" s="99"/>
      <c r="O171" s="43"/>
      <c r="P171" s="43"/>
      <c r="Q171" s="43"/>
      <c r="R171" s="43"/>
    </row>
    <row r="172" spans="1:18">
      <c r="A172" s="43"/>
      <c r="B172" s="43"/>
      <c r="C172" s="43"/>
      <c r="D172" s="43"/>
      <c r="E172" s="43"/>
      <c r="F172" s="47"/>
      <c r="G172" s="99"/>
      <c r="H172" s="99"/>
      <c r="I172" s="99"/>
      <c r="J172" s="99"/>
      <c r="K172" s="99"/>
      <c r="L172" s="99"/>
      <c r="M172" s="99"/>
      <c r="N172" s="99"/>
      <c r="O172" s="43"/>
      <c r="P172" s="43"/>
      <c r="Q172" s="43"/>
      <c r="R172" s="43"/>
    </row>
    <row r="173" spans="1:18">
      <c r="A173" s="43"/>
      <c r="B173" s="43"/>
      <c r="C173" s="43"/>
      <c r="D173" s="43"/>
      <c r="E173" s="43"/>
      <c r="F173" s="47"/>
      <c r="G173" s="99"/>
      <c r="H173" s="99"/>
      <c r="I173" s="99"/>
      <c r="J173" s="99"/>
      <c r="K173" s="99"/>
      <c r="L173" s="99"/>
      <c r="M173" s="99"/>
      <c r="N173" s="99"/>
      <c r="O173" s="43"/>
      <c r="P173" s="43"/>
      <c r="Q173" s="43"/>
      <c r="R173" s="43"/>
    </row>
    <row r="174" spans="1:18">
      <c r="A174" s="43"/>
      <c r="B174" s="43"/>
      <c r="C174" s="43"/>
      <c r="D174" s="43"/>
      <c r="E174" s="43"/>
      <c r="F174" s="47"/>
      <c r="G174" s="99"/>
      <c r="H174" s="99"/>
      <c r="I174" s="99"/>
      <c r="J174" s="99"/>
      <c r="K174" s="99"/>
      <c r="L174" s="99"/>
      <c r="M174" s="99"/>
      <c r="N174" s="99"/>
      <c r="O174" s="43"/>
      <c r="P174" s="43"/>
      <c r="Q174" s="43"/>
      <c r="R174" s="43"/>
    </row>
    <row r="175" spans="1:18">
      <c r="A175" s="43"/>
      <c r="B175" s="43"/>
      <c r="C175" s="43"/>
      <c r="D175" s="43"/>
      <c r="E175" s="43"/>
      <c r="F175" s="47"/>
      <c r="G175" s="99"/>
      <c r="H175" s="99"/>
      <c r="I175" s="99"/>
      <c r="J175" s="99"/>
      <c r="K175" s="99"/>
      <c r="L175" s="99"/>
      <c r="M175" s="99"/>
      <c r="N175" s="99"/>
      <c r="O175" s="43"/>
      <c r="P175" s="43"/>
      <c r="Q175" s="43"/>
      <c r="R175" s="43"/>
    </row>
    <row r="176" spans="1:18">
      <c r="A176" s="43"/>
      <c r="B176" s="43"/>
      <c r="C176" s="43"/>
      <c r="D176" s="43"/>
      <c r="E176" s="43"/>
      <c r="F176" s="47"/>
      <c r="G176" s="99"/>
      <c r="H176" s="99"/>
      <c r="I176" s="99"/>
      <c r="J176" s="99"/>
      <c r="K176" s="99"/>
      <c r="L176" s="99"/>
      <c r="M176" s="99"/>
      <c r="N176" s="99"/>
      <c r="O176" s="43"/>
      <c r="P176" s="43"/>
      <c r="Q176" s="43"/>
      <c r="R176" s="43"/>
    </row>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sheetData>
  <sheetProtection algorithmName="SHA-512" hashValue="jlXYdLbGlQBvsVZ1haSkUh56IhNt6O4xFshqP0COewnzZ+ShvyPtbKVeyIhR9YbbhW9Voo2+i+pJ5kp6DKWGJg==" saltValue="otdbrALA+wf20JDlI9eVEw==" spinCount="100000" sheet="1" objects="1" scenarios="1" sort="0" autoFilter="0"/>
  <mergeCells count="5">
    <mergeCell ref="B63:P65"/>
    <mergeCell ref="B25:P25"/>
    <mergeCell ref="B124:P126"/>
    <mergeCell ref="B15:Q22"/>
    <mergeCell ref="L30:Q57"/>
  </mergeCells>
  <pageMargins left="0.7" right="0.7" top="0.75" bottom="0.75" header="0.3" footer="0.3"/>
  <pageSetup paperSize="9" scale="51" fitToHeight="0" orientation="landscape" r:id="rId1"/>
  <rowBreaks count="2" manualBreakCount="2">
    <brk id="58" max="16383" man="1"/>
    <brk id="12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7FC5-7D3E-4815-BD7B-734263FD2FF0}">
  <sheetPr>
    <pageSetUpPr fitToPage="1"/>
  </sheetPr>
  <dimension ref="A1:XFC198"/>
  <sheetViews>
    <sheetView showGridLines="0" showRowColHeaders="0" zoomScaleNormal="100" zoomScaleSheetLayoutView="80" workbookViewId="0">
      <pane ySplit="8" topLeftCell="A9" activePane="bottomLeft" state="frozen"/>
      <selection activeCell="L178" sqref="L178"/>
      <selection pane="bottomLeft" activeCell="B11" sqref="B11"/>
    </sheetView>
  </sheetViews>
  <sheetFormatPr baseColWidth="10" defaultColWidth="0" defaultRowHeight="13.5"/>
  <cols>
    <col min="1" max="1" width="2.5" customWidth="1"/>
    <col min="2" max="2" width="15.5" customWidth="1"/>
    <col min="3" max="3" width="14.5" customWidth="1"/>
    <col min="4" max="4" width="12.33203125" customWidth="1"/>
    <col min="5" max="5" width="25.33203125" hidden="1" customWidth="1"/>
    <col min="6" max="6" width="33.6640625" hidden="1" customWidth="1"/>
    <col min="7" max="7" width="34.33203125" customWidth="1"/>
    <col min="8" max="8" width="12.33203125" style="7" customWidth="1"/>
    <col min="9" max="16" width="14.5" style="6" customWidth="1"/>
    <col min="17" max="18" width="14.5" customWidth="1"/>
    <col min="19" max="19" width="5.33203125" hidden="1" customWidth="1"/>
    <col min="20" max="16382" width="14.5" hidden="1"/>
    <col min="16383" max="16383" width="0.33203125" customWidth="1"/>
    <col min="16384" max="16384" width="1.33203125" hidden="1" customWidth="1"/>
  </cols>
  <sheetData>
    <row r="1" spans="1:32">
      <c r="A1" s="37"/>
      <c r="B1" s="37"/>
      <c r="C1" s="37"/>
      <c r="D1" s="37"/>
      <c r="E1" s="37"/>
      <c r="F1" s="37"/>
      <c r="G1" s="37"/>
      <c r="H1" s="41"/>
      <c r="I1" s="98"/>
      <c r="J1" s="98"/>
      <c r="K1" s="98"/>
      <c r="L1" s="98"/>
      <c r="M1" s="98"/>
      <c r="N1" s="98"/>
      <c r="O1" s="98"/>
      <c r="P1" s="98"/>
      <c r="Q1" s="37"/>
      <c r="R1" s="37"/>
      <c r="S1" s="1"/>
      <c r="T1" s="1"/>
      <c r="U1" s="1"/>
      <c r="V1" s="1"/>
      <c r="W1" s="1"/>
      <c r="X1" s="1"/>
      <c r="Y1" s="1"/>
      <c r="Z1" s="1"/>
      <c r="AA1" s="1"/>
      <c r="AB1" s="1"/>
      <c r="AC1" s="1"/>
      <c r="AD1" s="1"/>
      <c r="AE1" s="1"/>
      <c r="AF1" s="1"/>
    </row>
    <row r="2" spans="1:32">
      <c r="A2" s="37"/>
      <c r="B2" s="37"/>
      <c r="C2" s="37"/>
      <c r="D2" s="37"/>
      <c r="E2" s="37"/>
      <c r="F2" s="37"/>
      <c r="G2" s="37"/>
      <c r="H2" s="41"/>
      <c r="I2" s="98"/>
      <c r="J2" s="98"/>
      <c r="K2" s="98"/>
      <c r="L2" s="98"/>
      <c r="M2" s="98"/>
      <c r="N2" s="98"/>
      <c r="O2" s="98"/>
      <c r="P2" s="98"/>
      <c r="Q2" s="37"/>
      <c r="R2" s="37"/>
      <c r="S2" s="1"/>
      <c r="T2" s="1"/>
      <c r="U2" s="1"/>
      <c r="V2" s="1"/>
      <c r="W2" s="1"/>
      <c r="X2" s="1"/>
      <c r="Y2" s="1"/>
      <c r="Z2" s="1"/>
      <c r="AA2" s="1"/>
      <c r="AB2" s="1"/>
      <c r="AC2" s="1"/>
      <c r="AD2" s="1"/>
      <c r="AE2" s="1"/>
      <c r="AF2" s="1"/>
    </row>
    <row r="3" spans="1:32">
      <c r="A3" s="37"/>
      <c r="B3" s="37"/>
      <c r="C3" s="37"/>
      <c r="D3" s="37"/>
      <c r="E3" s="37"/>
      <c r="F3" s="37"/>
      <c r="G3" s="37"/>
      <c r="H3" s="41"/>
      <c r="I3" s="98"/>
      <c r="J3" s="98"/>
      <c r="K3" s="98"/>
      <c r="L3" s="98"/>
      <c r="M3" s="98"/>
      <c r="N3" s="98"/>
      <c r="O3" s="98"/>
      <c r="P3" s="98"/>
      <c r="Q3" s="37"/>
      <c r="R3" s="37"/>
      <c r="S3" s="1"/>
      <c r="T3" s="1"/>
      <c r="U3" s="1"/>
      <c r="V3" s="1"/>
      <c r="W3" s="1"/>
      <c r="X3" s="1"/>
      <c r="Y3" s="1"/>
      <c r="Z3" s="1"/>
      <c r="AA3" s="1"/>
      <c r="AB3" s="1"/>
      <c r="AC3" s="1"/>
      <c r="AD3" s="1"/>
      <c r="AE3" s="1"/>
      <c r="AF3" s="1"/>
    </row>
    <row r="4" spans="1:32">
      <c r="A4" s="37"/>
      <c r="B4" s="37"/>
      <c r="C4" s="37"/>
      <c r="D4" s="37"/>
      <c r="E4" s="37"/>
      <c r="F4" s="37"/>
      <c r="G4" s="37"/>
      <c r="H4" s="41"/>
      <c r="I4" s="98"/>
      <c r="J4" s="98"/>
      <c r="K4" s="98"/>
      <c r="L4" s="98"/>
      <c r="M4" s="98"/>
      <c r="N4" s="98"/>
      <c r="O4" s="98"/>
      <c r="P4" s="98"/>
      <c r="Q4" s="37"/>
      <c r="R4" s="37"/>
      <c r="S4" s="1"/>
      <c r="T4" s="1"/>
      <c r="U4" s="1"/>
      <c r="V4" s="1"/>
      <c r="W4" s="1"/>
      <c r="X4" s="1"/>
      <c r="Y4" s="1"/>
      <c r="Z4" s="1"/>
      <c r="AA4" s="1"/>
      <c r="AB4" s="1"/>
      <c r="AC4" s="1"/>
      <c r="AD4" s="1"/>
      <c r="AE4" s="1"/>
      <c r="AF4" s="1"/>
    </row>
    <row r="5" spans="1:32">
      <c r="A5" s="37"/>
      <c r="B5" s="37"/>
      <c r="C5" s="37"/>
      <c r="D5" s="37"/>
      <c r="E5" s="37"/>
      <c r="F5" s="37"/>
      <c r="G5" s="37"/>
      <c r="H5" s="41"/>
      <c r="I5" s="98"/>
      <c r="J5" s="98"/>
      <c r="K5" s="98"/>
      <c r="L5" s="98"/>
      <c r="M5" s="98"/>
      <c r="N5" s="98"/>
      <c r="O5" s="98"/>
      <c r="P5" s="98"/>
      <c r="Q5" s="37"/>
      <c r="R5" s="37"/>
      <c r="S5" s="1"/>
      <c r="T5" s="1"/>
      <c r="U5" s="1"/>
      <c r="V5" s="1"/>
      <c r="W5" s="1"/>
      <c r="X5" s="1"/>
      <c r="Y5" s="1"/>
      <c r="Z5" s="1"/>
      <c r="AA5" s="1"/>
      <c r="AB5" s="1"/>
      <c r="AC5" s="1"/>
      <c r="AD5" s="1"/>
      <c r="AE5" s="1"/>
      <c r="AF5" s="1"/>
    </row>
    <row r="6" spans="1:32">
      <c r="A6" s="37"/>
      <c r="B6" s="37"/>
      <c r="C6" s="37"/>
      <c r="D6" s="37"/>
      <c r="E6" s="37"/>
      <c r="F6" s="37"/>
      <c r="G6" s="37"/>
      <c r="H6" s="41"/>
      <c r="I6" s="98"/>
      <c r="J6" s="98"/>
      <c r="K6" s="98"/>
      <c r="L6" s="98"/>
      <c r="M6" s="98"/>
      <c r="N6" s="98"/>
      <c r="O6" s="98"/>
      <c r="P6" s="98"/>
      <c r="Q6" s="37"/>
      <c r="R6" s="37"/>
      <c r="S6" s="1"/>
      <c r="T6" s="1"/>
      <c r="U6" s="1"/>
      <c r="V6" s="1"/>
      <c r="W6" s="1"/>
      <c r="X6" s="1"/>
      <c r="Y6" s="1"/>
      <c r="Z6" s="1"/>
      <c r="AA6" s="1"/>
      <c r="AB6" s="1"/>
      <c r="AC6" s="1"/>
      <c r="AD6" s="1"/>
      <c r="AE6" s="1"/>
      <c r="AF6" s="1"/>
    </row>
    <row r="7" spans="1:32">
      <c r="A7" s="37"/>
      <c r="B7" s="37"/>
      <c r="C7" s="37"/>
      <c r="D7" s="37"/>
      <c r="E7" s="37"/>
      <c r="F7" s="37"/>
      <c r="G7" s="37"/>
      <c r="H7" s="41"/>
      <c r="I7" s="98"/>
      <c r="J7" s="98"/>
      <c r="K7" s="98"/>
      <c r="L7" s="98"/>
      <c r="M7" s="98"/>
      <c r="N7" s="98"/>
      <c r="O7" s="98"/>
      <c r="P7" s="98"/>
      <c r="Q7" s="37"/>
      <c r="R7" s="37"/>
      <c r="S7" s="1"/>
      <c r="T7" s="1"/>
      <c r="U7" s="1"/>
      <c r="V7" s="1"/>
      <c r="W7" s="1"/>
      <c r="X7" s="1"/>
      <c r="Y7" s="1"/>
      <c r="Z7" s="1"/>
      <c r="AA7" s="1"/>
      <c r="AB7" s="1"/>
      <c r="AC7" s="1"/>
      <c r="AD7" s="1"/>
      <c r="AE7" s="1"/>
      <c r="AF7" s="1"/>
    </row>
    <row r="8" spans="1:32">
      <c r="A8" s="37"/>
      <c r="B8" s="37"/>
      <c r="C8" s="37"/>
      <c r="D8" s="37"/>
      <c r="E8" s="37"/>
      <c r="F8" s="37"/>
      <c r="G8" s="37"/>
      <c r="H8" s="41"/>
      <c r="I8" s="98"/>
      <c r="J8" s="98"/>
      <c r="K8" s="98"/>
      <c r="L8" s="98"/>
      <c r="M8" s="98"/>
      <c r="N8" s="98"/>
      <c r="O8" s="98"/>
      <c r="P8" s="98"/>
      <c r="Q8" s="37"/>
      <c r="R8" s="37"/>
      <c r="S8" s="1"/>
      <c r="T8" s="1"/>
      <c r="U8" s="1"/>
      <c r="V8" s="1"/>
      <c r="W8" s="1"/>
      <c r="X8" s="1"/>
      <c r="Y8" s="1"/>
      <c r="Z8" s="1"/>
      <c r="AA8" s="1"/>
      <c r="AB8" s="1"/>
      <c r="AC8" s="1"/>
      <c r="AD8" s="1"/>
      <c r="AE8" s="1"/>
      <c r="AF8" s="1"/>
    </row>
    <row r="9" spans="1:32">
      <c r="A9" s="43"/>
      <c r="B9" s="43"/>
      <c r="C9" s="43"/>
      <c r="D9" s="43"/>
      <c r="E9" s="43"/>
      <c r="F9" s="43"/>
      <c r="G9" s="43"/>
      <c r="H9" s="47"/>
      <c r="I9" s="99"/>
      <c r="J9" s="99"/>
      <c r="K9" s="99"/>
      <c r="L9" s="99"/>
      <c r="M9" s="99"/>
      <c r="N9" s="99"/>
      <c r="O9" s="99"/>
      <c r="P9" s="99"/>
      <c r="Q9" s="43"/>
      <c r="R9" s="43"/>
    </row>
    <row r="10" spans="1:32">
      <c r="A10" s="43"/>
      <c r="B10" s="43"/>
      <c r="C10" s="43"/>
      <c r="D10" s="43"/>
      <c r="E10" s="43"/>
      <c r="F10" s="43"/>
      <c r="G10" s="43"/>
      <c r="H10" s="47"/>
      <c r="I10" s="99"/>
      <c r="J10" s="99"/>
      <c r="K10" s="99"/>
      <c r="L10" s="99"/>
      <c r="M10" s="99"/>
      <c r="N10" s="99"/>
      <c r="O10" s="99"/>
      <c r="P10" s="99"/>
      <c r="Q10" s="43"/>
      <c r="R10" s="43"/>
    </row>
    <row r="11" spans="1:32" ht="31">
      <c r="A11" s="43"/>
      <c r="B11" s="49" t="s">
        <v>85</v>
      </c>
      <c r="C11" s="49"/>
      <c r="D11" s="43"/>
      <c r="E11" s="43"/>
      <c r="F11" s="43"/>
      <c r="G11" s="43"/>
      <c r="H11" s="47"/>
      <c r="I11" s="99"/>
      <c r="J11" s="99"/>
      <c r="K11" s="99"/>
      <c r="L11" s="99"/>
      <c r="M11" s="99"/>
      <c r="N11" s="99"/>
      <c r="O11" s="99"/>
      <c r="P11" s="99"/>
      <c r="Q11" s="43"/>
      <c r="R11" s="43"/>
    </row>
    <row r="12" spans="1:32" ht="12" customHeight="1">
      <c r="A12" s="43"/>
      <c r="B12" s="49"/>
      <c r="C12" s="49"/>
      <c r="D12" s="43"/>
      <c r="E12" s="43"/>
      <c r="F12" s="43"/>
      <c r="G12" s="43"/>
      <c r="H12" s="47"/>
      <c r="I12" s="99"/>
      <c r="J12" s="99"/>
      <c r="K12" s="99"/>
      <c r="L12" s="99"/>
      <c r="M12" s="99"/>
      <c r="N12" s="99"/>
      <c r="O12" s="99"/>
      <c r="P12" s="99"/>
      <c r="Q12" s="43"/>
      <c r="R12" s="43"/>
    </row>
    <row r="13" spans="1:32" ht="14" customHeight="1">
      <c r="A13" s="43"/>
      <c r="B13" s="1784" t="s">
        <v>2024</v>
      </c>
      <c r="C13" s="1784"/>
      <c r="D13" s="1784"/>
      <c r="E13" s="1784"/>
      <c r="F13" s="1784"/>
      <c r="G13" s="1784"/>
      <c r="H13" s="1784"/>
      <c r="I13" s="1784"/>
      <c r="J13" s="1784"/>
      <c r="K13" s="1784"/>
      <c r="L13" s="1784"/>
      <c r="M13" s="1784"/>
      <c r="N13" s="1784"/>
      <c r="O13" s="1784"/>
      <c r="P13" s="1784"/>
      <c r="Q13" s="1784"/>
      <c r="R13" s="108"/>
    </row>
    <row r="14" spans="1:32" ht="15">
      <c r="A14" s="43"/>
      <c r="B14" s="1784"/>
      <c r="C14" s="1784"/>
      <c r="D14" s="1784"/>
      <c r="E14" s="1784"/>
      <c r="F14" s="1784"/>
      <c r="G14" s="1784"/>
      <c r="H14" s="1784"/>
      <c r="I14" s="1784"/>
      <c r="J14" s="1784"/>
      <c r="K14" s="1784"/>
      <c r="L14" s="1784"/>
      <c r="M14" s="1784"/>
      <c r="N14" s="1784"/>
      <c r="O14" s="1784"/>
      <c r="P14" s="1784"/>
      <c r="Q14" s="1784"/>
      <c r="R14" s="108"/>
    </row>
    <row r="15" spans="1:32" ht="15">
      <c r="A15" s="43"/>
      <c r="B15" s="1784"/>
      <c r="C15" s="1784"/>
      <c r="D15" s="1784"/>
      <c r="E15" s="1784"/>
      <c r="F15" s="1784"/>
      <c r="G15" s="1784"/>
      <c r="H15" s="1784"/>
      <c r="I15" s="1784"/>
      <c r="J15" s="1784"/>
      <c r="K15" s="1784"/>
      <c r="L15" s="1784"/>
      <c r="M15" s="1784"/>
      <c r="N15" s="1784"/>
      <c r="O15" s="1784"/>
      <c r="P15" s="1784"/>
      <c r="Q15" s="1784"/>
      <c r="R15" s="108"/>
    </row>
    <row r="16" spans="1:32" ht="15">
      <c r="A16" s="43"/>
      <c r="B16" s="1784"/>
      <c r="C16" s="1784"/>
      <c r="D16" s="1784"/>
      <c r="E16" s="1784"/>
      <c r="F16" s="1784"/>
      <c r="G16" s="1784"/>
      <c r="H16" s="1784"/>
      <c r="I16" s="1784"/>
      <c r="J16" s="1784"/>
      <c r="K16" s="1784"/>
      <c r="L16" s="1784"/>
      <c r="M16" s="1784"/>
      <c r="N16" s="1784"/>
      <c r="O16" s="1784"/>
      <c r="P16" s="1784"/>
      <c r="Q16" s="1784"/>
      <c r="R16" s="108"/>
    </row>
    <row r="17" spans="1:18" ht="15">
      <c r="A17" s="43"/>
      <c r="B17" s="1784"/>
      <c r="C17" s="1784"/>
      <c r="D17" s="1784"/>
      <c r="E17" s="1784"/>
      <c r="F17" s="1784"/>
      <c r="G17" s="1784"/>
      <c r="H17" s="1784"/>
      <c r="I17" s="1784"/>
      <c r="J17" s="1784"/>
      <c r="K17" s="1784"/>
      <c r="L17" s="1784"/>
      <c r="M17" s="1784"/>
      <c r="N17" s="1784"/>
      <c r="O17" s="1784"/>
      <c r="P17" s="1784"/>
      <c r="Q17" s="1784"/>
      <c r="R17" s="108"/>
    </row>
    <row r="18" spans="1:18" ht="36.5" customHeight="1">
      <c r="A18" s="43"/>
      <c r="B18" s="1784"/>
      <c r="C18" s="1784"/>
      <c r="D18" s="1784"/>
      <c r="E18" s="1784"/>
      <c r="F18" s="1784"/>
      <c r="G18" s="1784"/>
      <c r="H18" s="1784"/>
      <c r="I18" s="1784"/>
      <c r="J18" s="1784"/>
      <c r="K18" s="1784"/>
      <c r="L18" s="1784"/>
      <c r="M18" s="1784"/>
      <c r="N18" s="1784"/>
      <c r="O18" s="1784"/>
      <c r="P18" s="1784"/>
      <c r="Q18" s="1784"/>
      <c r="R18" s="108"/>
    </row>
    <row r="19" spans="1:18" ht="15">
      <c r="A19" s="43"/>
      <c r="B19" s="109"/>
      <c r="C19" s="109"/>
      <c r="D19" s="109"/>
      <c r="E19" s="109"/>
      <c r="F19" s="109"/>
      <c r="G19" s="109"/>
      <c r="H19" s="109"/>
      <c r="I19" s="109"/>
      <c r="J19" s="109"/>
      <c r="K19" s="109"/>
      <c r="L19" s="109"/>
      <c r="M19" s="109"/>
      <c r="N19" s="109"/>
      <c r="O19" s="109"/>
      <c r="P19" s="109"/>
      <c r="Q19" s="108"/>
      <c r="R19" s="108"/>
    </row>
    <row r="20" spans="1:18" ht="22.5">
      <c r="A20" s="43"/>
      <c r="B20" s="54" t="s">
        <v>1166</v>
      </c>
      <c r="C20" s="108"/>
      <c r="D20" s="108"/>
      <c r="E20" s="108"/>
      <c r="F20" s="108"/>
      <c r="G20" s="108"/>
      <c r="H20" s="108"/>
      <c r="I20" s="108"/>
      <c r="J20" s="108"/>
      <c r="K20" s="108"/>
      <c r="L20" s="108"/>
      <c r="M20" s="108"/>
      <c r="N20" s="108"/>
      <c r="O20" s="108"/>
      <c r="P20" s="108"/>
      <c r="Q20" s="108"/>
      <c r="R20" s="108"/>
    </row>
    <row r="21" spans="1:18" ht="15">
      <c r="A21" s="43"/>
      <c r="B21" s="108"/>
      <c r="C21" s="108"/>
      <c r="D21" s="108"/>
      <c r="E21" s="108"/>
      <c r="F21" s="108"/>
      <c r="G21" s="108"/>
      <c r="H21" s="108"/>
      <c r="I21" s="108"/>
      <c r="J21" s="108"/>
      <c r="K21" s="108"/>
      <c r="L21" s="108"/>
      <c r="M21" s="108"/>
      <c r="N21" s="108"/>
      <c r="O21" s="108"/>
      <c r="P21" s="108"/>
      <c r="Q21" s="108"/>
      <c r="R21" s="108"/>
    </row>
    <row r="22" spans="1:18" ht="15">
      <c r="A22" s="43"/>
      <c r="B22" s="1762" t="s">
        <v>86</v>
      </c>
      <c r="C22" s="1762"/>
      <c r="D22" s="1762"/>
      <c r="E22" s="1762"/>
      <c r="F22" s="1762"/>
      <c r="G22" s="1762"/>
      <c r="H22" s="1762"/>
      <c r="I22" s="1762"/>
      <c r="J22" s="1762"/>
      <c r="K22" s="1762"/>
      <c r="L22" s="1762"/>
      <c r="M22" s="1762"/>
      <c r="N22" s="1762"/>
      <c r="O22" s="1762"/>
      <c r="P22" s="1762"/>
      <c r="Q22" s="108"/>
      <c r="R22" s="108"/>
    </row>
    <row r="23" spans="1:18" ht="15">
      <c r="A23" s="43"/>
      <c r="B23" s="108"/>
      <c r="C23" s="108"/>
      <c r="D23" s="108"/>
      <c r="E23" s="108"/>
      <c r="F23" s="108"/>
      <c r="G23" s="108"/>
      <c r="H23" s="108"/>
      <c r="I23" s="108"/>
      <c r="J23" s="108"/>
      <c r="K23" s="108"/>
      <c r="L23" s="108"/>
      <c r="M23" s="108"/>
      <c r="N23" s="108"/>
      <c r="O23" s="108"/>
      <c r="P23" s="108"/>
      <c r="Q23" s="108"/>
      <c r="R23" s="108"/>
    </row>
    <row r="24" spans="1:18" ht="15">
      <c r="A24" s="43"/>
      <c r="B24" s="108"/>
      <c r="C24" s="108"/>
      <c r="D24" s="108"/>
      <c r="E24" s="108"/>
      <c r="F24" s="108"/>
      <c r="G24" s="108"/>
      <c r="H24" s="108"/>
      <c r="I24" s="108"/>
      <c r="J24" s="108"/>
      <c r="K24" s="108"/>
      <c r="L24" s="108"/>
      <c r="M24" s="108"/>
      <c r="N24" s="108"/>
      <c r="O24" s="108"/>
      <c r="P24" s="108"/>
      <c r="Q24" s="108"/>
      <c r="R24" s="108"/>
    </row>
    <row r="25" spans="1:18" ht="15">
      <c r="A25" s="43"/>
      <c r="B25" s="108"/>
      <c r="C25" s="108"/>
      <c r="D25" s="108"/>
      <c r="E25" s="108"/>
      <c r="F25" s="108"/>
      <c r="G25" s="108"/>
      <c r="H25" s="108"/>
      <c r="I25" s="108"/>
      <c r="J25" s="108"/>
      <c r="K25" s="108"/>
      <c r="L25" s="108"/>
      <c r="M25" s="108"/>
      <c r="N25" s="108"/>
      <c r="O25" s="108"/>
      <c r="P25" s="108"/>
      <c r="Q25" s="108"/>
      <c r="R25" s="108"/>
    </row>
    <row r="26" spans="1:18" ht="15">
      <c r="A26" s="43"/>
      <c r="B26" s="108"/>
      <c r="C26" s="108"/>
      <c r="D26" s="108"/>
      <c r="E26" s="108"/>
      <c r="F26" s="108"/>
      <c r="G26" s="108"/>
      <c r="H26" s="108"/>
      <c r="I26" s="108"/>
      <c r="J26" s="108"/>
      <c r="K26" s="108"/>
      <c r="L26" s="108"/>
      <c r="M26" s="108"/>
      <c r="N26" s="108"/>
      <c r="O26" s="108"/>
      <c r="P26" s="108"/>
      <c r="Q26" s="108"/>
      <c r="R26" s="108"/>
    </row>
    <row r="27" spans="1:18" ht="15">
      <c r="A27" s="43"/>
      <c r="B27" s="108"/>
      <c r="C27" s="108"/>
      <c r="D27" s="108"/>
      <c r="E27" s="108"/>
      <c r="F27" s="108"/>
      <c r="G27" s="108"/>
      <c r="H27" s="108"/>
      <c r="I27" s="108"/>
      <c r="J27" s="108"/>
      <c r="K27" s="108"/>
      <c r="L27" s="108"/>
      <c r="M27" s="108"/>
      <c r="N27" s="108"/>
      <c r="O27" s="108"/>
      <c r="P27" s="108"/>
      <c r="Q27" s="108"/>
      <c r="R27" s="108"/>
    </row>
    <row r="28" spans="1:18" ht="15">
      <c r="A28" s="43"/>
      <c r="B28" s="108"/>
      <c r="C28" s="108"/>
      <c r="D28" s="108"/>
      <c r="E28" s="108"/>
      <c r="F28" s="108"/>
      <c r="G28" s="108"/>
      <c r="H28" s="108"/>
      <c r="I28" s="108"/>
      <c r="J28" s="108"/>
      <c r="K28" s="108"/>
      <c r="L28" s="108"/>
      <c r="M28" s="108"/>
      <c r="N28" s="108"/>
      <c r="O28" s="108"/>
      <c r="P28" s="108"/>
      <c r="Q28" s="108"/>
      <c r="R28" s="108"/>
    </row>
    <row r="29" spans="1:18" ht="15">
      <c r="A29" s="43"/>
      <c r="B29" s="108"/>
      <c r="C29" s="108"/>
      <c r="D29" s="108"/>
      <c r="E29" s="108"/>
      <c r="F29" s="108"/>
      <c r="G29" s="108"/>
      <c r="H29" s="108"/>
      <c r="I29" s="108"/>
      <c r="J29" s="108"/>
      <c r="K29" s="108"/>
      <c r="L29" s="108"/>
      <c r="M29" s="108"/>
      <c r="N29" s="108"/>
      <c r="O29" s="108"/>
      <c r="P29" s="108"/>
      <c r="Q29" s="108"/>
      <c r="R29" s="108"/>
    </row>
    <row r="30" spans="1:18" ht="15">
      <c r="A30" s="43"/>
      <c r="B30" s="108"/>
      <c r="C30" s="108"/>
      <c r="D30" s="108"/>
      <c r="E30" s="108"/>
      <c r="F30" s="108"/>
      <c r="G30" s="108"/>
      <c r="H30" s="108"/>
      <c r="I30" s="108"/>
      <c r="J30" s="108"/>
      <c r="K30" s="108"/>
      <c r="L30" s="108"/>
      <c r="M30" s="108"/>
      <c r="N30" s="108"/>
      <c r="O30" s="108"/>
      <c r="P30" s="108"/>
      <c r="Q30" s="108"/>
      <c r="R30" s="108"/>
    </row>
    <row r="31" spans="1:18" ht="15">
      <c r="A31" s="43"/>
      <c r="B31" s="108"/>
      <c r="C31" s="108"/>
      <c r="D31" s="108"/>
      <c r="E31" s="108"/>
      <c r="F31" s="108"/>
      <c r="G31" s="108"/>
      <c r="H31" s="108"/>
      <c r="I31" s="108"/>
      <c r="J31" s="108"/>
      <c r="K31" s="108"/>
      <c r="L31" s="108"/>
      <c r="M31" s="108"/>
      <c r="N31" s="108"/>
      <c r="O31" s="108"/>
      <c r="P31" s="108"/>
      <c r="Q31" s="108"/>
      <c r="R31" s="108"/>
    </row>
    <row r="32" spans="1:18" ht="15">
      <c r="A32" s="43"/>
      <c r="B32" s="108"/>
      <c r="C32" s="108"/>
      <c r="D32" s="108"/>
      <c r="E32" s="108"/>
      <c r="F32" s="108"/>
      <c r="G32" s="108"/>
      <c r="H32" s="108"/>
      <c r="I32" s="108"/>
      <c r="J32" s="108"/>
      <c r="K32" s="108"/>
      <c r="L32" s="108"/>
      <c r="M32" s="108"/>
      <c r="N32" s="108"/>
      <c r="O32" s="108"/>
      <c r="P32" s="108"/>
      <c r="Q32" s="108"/>
      <c r="R32" s="108"/>
    </row>
    <row r="33" spans="1:18" ht="15">
      <c r="A33" s="43"/>
      <c r="B33" s="108"/>
      <c r="C33" s="108"/>
      <c r="D33" s="108"/>
      <c r="E33" s="108"/>
      <c r="F33" s="108"/>
      <c r="G33" s="108"/>
      <c r="H33" s="108"/>
      <c r="I33" s="108"/>
      <c r="J33" s="108"/>
      <c r="K33" s="108"/>
      <c r="L33" s="108"/>
      <c r="M33" s="108"/>
      <c r="N33" s="108"/>
      <c r="O33" s="108"/>
      <c r="P33" s="108"/>
      <c r="Q33" s="108"/>
      <c r="R33" s="108"/>
    </row>
    <row r="34" spans="1:18" ht="15">
      <c r="A34" s="43"/>
      <c r="B34" s="108"/>
      <c r="C34" s="108"/>
      <c r="D34" s="108"/>
      <c r="E34" s="108"/>
      <c r="F34" s="108"/>
      <c r="G34" s="108"/>
      <c r="H34" s="108"/>
      <c r="I34" s="108"/>
      <c r="J34" s="108"/>
      <c r="K34" s="108"/>
      <c r="L34" s="108"/>
      <c r="M34" s="108"/>
      <c r="N34" s="108"/>
      <c r="O34" s="108"/>
      <c r="P34" s="108"/>
      <c r="Q34" s="108"/>
      <c r="R34" s="108"/>
    </row>
    <row r="35" spans="1:18" ht="15">
      <c r="A35" s="43"/>
      <c r="B35" s="108"/>
      <c r="C35" s="108"/>
      <c r="D35" s="108"/>
      <c r="E35" s="108"/>
      <c r="F35" s="108"/>
      <c r="G35" s="108"/>
      <c r="H35" s="108"/>
      <c r="I35" s="108"/>
      <c r="J35" s="108"/>
      <c r="K35" s="108"/>
      <c r="L35" s="108"/>
      <c r="M35" s="108"/>
      <c r="N35" s="108"/>
      <c r="O35" s="108"/>
      <c r="P35" s="108"/>
      <c r="Q35" s="108"/>
      <c r="R35" s="108"/>
    </row>
    <row r="36" spans="1:18" ht="15">
      <c r="A36" s="43"/>
      <c r="B36" s="108"/>
      <c r="C36" s="108"/>
      <c r="D36" s="108"/>
      <c r="E36" s="108"/>
      <c r="F36" s="108"/>
      <c r="G36" s="108"/>
      <c r="H36" s="108"/>
      <c r="I36" s="108"/>
      <c r="J36" s="108"/>
      <c r="K36" s="108"/>
      <c r="L36" s="108"/>
      <c r="M36" s="108"/>
      <c r="N36" s="108"/>
      <c r="O36" s="108"/>
      <c r="P36" s="108"/>
      <c r="Q36" s="108"/>
      <c r="R36" s="108"/>
    </row>
    <row r="37" spans="1:18" ht="15">
      <c r="A37" s="43"/>
      <c r="B37" s="108"/>
      <c r="C37" s="108"/>
      <c r="D37" s="108"/>
      <c r="E37" s="108"/>
      <c r="F37" s="108"/>
      <c r="G37" s="108"/>
      <c r="H37" s="108"/>
      <c r="I37" s="108"/>
      <c r="J37" s="108"/>
      <c r="K37" s="108"/>
      <c r="L37" s="108"/>
      <c r="M37" s="108"/>
      <c r="N37" s="108"/>
      <c r="O37" s="108"/>
      <c r="P37" s="108"/>
      <c r="Q37" s="108"/>
      <c r="R37" s="108"/>
    </row>
    <row r="38" spans="1:18" ht="15">
      <c r="A38" s="43"/>
      <c r="B38" s="108"/>
      <c r="C38" s="108"/>
      <c r="D38" s="108"/>
      <c r="E38" s="108"/>
      <c r="F38" s="108"/>
      <c r="G38" s="108"/>
      <c r="H38" s="108"/>
      <c r="I38" s="108"/>
      <c r="J38" s="108"/>
      <c r="K38" s="108"/>
      <c r="L38" s="108"/>
      <c r="M38" s="108"/>
      <c r="N38" s="108"/>
      <c r="O38" s="108"/>
      <c r="P38" s="108"/>
      <c r="Q38" s="108"/>
      <c r="R38" s="108"/>
    </row>
    <row r="39" spans="1:18" ht="15">
      <c r="A39" s="43"/>
      <c r="B39" s="108"/>
      <c r="C39" s="108"/>
      <c r="D39" s="108"/>
      <c r="E39" s="108"/>
      <c r="F39" s="108"/>
      <c r="G39" s="108"/>
      <c r="H39" s="108"/>
      <c r="I39" s="108"/>
      <c r="J39" s="108"/>
      <c r="K39" s="108"/>
      <c r="L39" s="108"/>
      <c r="M39" s="108"/>
      <c r="N39" s="108"/>
      <c r="O39" s="108"/>
      <c r="P39" s="108"/>
      <c r="Q39" s="108"/>
      <c r="R39" s="108"/>
    </row>
    <row r="40" spans="1:18" ht="15">
      <c r="A40" s="43"/>
      <c r="B40" s="108"/>
      <c r="C40" s="108"/>
      <c r="D40" s="108"/>
      <c r="E40" s="108"/>
      <c r="F40" s="108"/>
      <c r="G40" s="108"/>
      <c r="H40" s="108"/>
      <c r="I40" s="108"/>
      <c r="J40" s="108"/>
      <c r="K40" s="108"/>
      <c r="L40" s="108"/>
      <c r="M40" s="108"/>
      <c r="N40" s="108"/>
      <c r="O40" s="108"/>
      <c r="P40" s="108"/>
      <c r="Q40" s="108"/>
      <c r="R40" s="108"/>
    </row>
    <row r="41" spans="1:18" ht="15">
      <c r="A41" s="43"/>
      <c r="B41" s="108"/>
      <c r="C41" s="108"/>
      <c r="D41" s="108"/>
      <c r="E41" s="108"/>
      <c r="F41" s="108"/>
      <c r="G41" s="108"/>
      <c r="H41" s="108"/>
      <c r="I41" s="108"/>
      <c r="J41" s="108"/>
      <c r="K41" s="108"/>
      <c r="L41" s="108"/>
      <c r="M41" s="108"/>
      <c r="N41" s="108"/>
      <c r="O41" s="108"/>
      <c r="P41" s="108"/>
      <c r="Q41" s="108"/>
      <c r="R41" s="108"/>
    </row>
    <row r="42" spans="1:18" ht="15">
      <c r="A42" s="43"/>
      <c r="B42" s="108"/>
      <c r="C42" s="108"/>
      <c r="D42" s="108"/>
      <c r="E42" s="108"/>
      <c r="F42" s="108"/>
      <c r="G42" s="108"/>
      <c r="H42" s="108"/>
      <c r="I42" s="108"/>
      <c r="J42" s="108"/>
      <c r="K42" s="108"/>
      <c r="L42" s="108"/>
      <c r="M42" s="108"/>
      <c r="N42" s="108"/>
      <c r="O42" s="108"/>
      <c r="P42" s="108"/>
      <c r="Q42" s="108"/>
      <c r="R42" s="108"/>
    </row>
    <row r="43" spans="1:18" ht="15">
      <c r="A43" s="43"/>
      <c r="B43" s="108"/>
      <c r="C43" s="108"/>
      <c r="D43" s="108"/>
      <c r="E43" s="108"/>
      <c r="F43" s="108"/>
      <c r="G43" s="108"/>
      <c r="H43" s="108"/>
      <c r="I43" s="108"/>
      <c r="J43" s="108"/>
      <c r="K43" s="108"/>
      <c r="L43" s="108"/>
      <c r="M43" s="108"/>
      <c r="N43" s="108"/>
      <c r="O43" s="108"/>
      <c r="P43" s="108"/>
      <c r="Q43" s="108"/>
      <c r="R43" s="108"/>
    </row>
    <row r="44" spans="1:18" ht="15">
      <c r="A44" s="43"/>
      <c r="B44" s="108"/>
      <c r="C44" s="108"/>
      <c r="D44" s="108"/>
      <c r="E44" s="108"/>
      <c r="F44" s="108"/>
      <c r="G44" s="108"/>
      <c r="H44" s="108"/>
      <c r="I44" s="108"/>
      <c r="J44" s="108"/>
      <c r="K44" s="108"/>
      <c r="L44" s="108"/>
      <c r="M44" s="108"/>
      <c r="N44" s="108"/>
      <c r="O44" s="108"/>
      <c r="P44" s="108"/>
      <c r="Q44" s="108"/>
      <c r="R44" s="108"/>
    </row>
    <row r="45" spans="1:18" ht="15">
      <c r="A45" s="43"/>
      <c r="B45" s="108"/>
      <c r="C45" s="108"/>
      <c r="D45" s="108"/>
      <c r="E45" s="108"/>
      <c r="F45" s="108"/>
      <c r="G45" s="108"/>
      <c r="H45" s="108"/>
      <c r="I45" s="108"/>
      <c r="J45" s="108"/>
      <c r="K45" s="108"/>
      <c r="L45" s="108"/>
      <c r="M45" s="108"/>
      <c r="N45" s="108"/>
      <c r="O45" s="108"/>
      <c r="P45" s="108"/>
      <c r="Q45" s="108"/>
      <c r="R45" s="108"/>
    </row>
    <row r="46" spans="1:18" ht="15">
      <c r="A46" s="43"/>
      <c r="B46" s="108"/>
      <c r="C46" s="108"/>
      <c r="D46" s="108"/>
      <c r="E46" s="108"/>
      <c r="F46" s="108"/>
      <c r="G46" s="108"/>
      <c r="H46" s="108"/>
      <c r="I46" s="108"/>
      <c r="J46" s="108"/>
      <c r="K46" s="108"/>
      <c r="L46" s="108"/>
      <c r="M46" s="108"/>
      <c r="N46" s="108"/>
      <c r="O46" s="108"/>
      <c r="P46" s="108"/>
      <c r="Q46" s="108"/>
      <c r="R46" s="108"/>
    </row>
    <row r="47" spans="1:18" ht="15">
      <c r="A47" s="43"/>
      <c r="B47" s="108"/>
      <c r="C47" s="108"/>
      <c r="D47" s="108"/>
      <c r="E47" s="108"/>
      <c r="F47" s="108"/>
      <c r="G47" s="108"/>
      <c r="H47" s="108"/>
      <c r="I47" s="108"/>
      <c r="J47" s="108"/>
      <c r="K47" s="108"/>
      <c r="L47" s="108"/>
      <c r="M47" s="108"/>
      <c r="N47" s="108"/>
      <c r="O47" s="108"/>
      <c r="P47" s="108"/>
      <c r="Q47" s="108"/>
      <c r="R47" s="108"/>
    </row>
    <row r="48" spans="1:18" ht="15">
      <c r="A48" s="43"/>
      <c r="B48" s="108"/>
      <c r="C48" s="108"/>
      <c r="D48" s="108"/>
      <c r="E48" s="108"/>
      <c r="F48" s="108"/>
      <c r="G48" s="108"/>
      <c r="H48" s="108"/>
      <c r="I48" s="108"/>
      <c r="J48" s="108"/>
      <c r="K48" s="108"/>
      <c r="L48" s="108"/>
      <c r="M48" s="108"/>
      <c r="N48" s="108"/>
      <c r="O48" s="108"/>
      <c r="P48" s="108"/>
      <c r="Q48" s="108"/>
      <c r="R48" s="108"/>
    </row>
    <row r="49" spans="1:19" ht="15">
      <c r="A49" s="43"/>
      <c r="B49" s="108"/>
      <c r="C49" s="108"/>
      <c r="D49" s="108"/>
      <c r="E49" s="108"/>
      <c r="F49" s="108"/>
      <c r="G49" s="108"/>
      <c r="H49" s="108"/>
      <c r="I49" s="108"/>
      <c r="J49" s="108"/>
      <c r="K49" s="108"/>
      <c r="L49" s="108"/>
      <c r="M49" s="108"/>
      <c r="N49" s="108"/>
      <c r="O49" s="108"/>
      <c r="P49" s="108"/>
      <c r="Q49" s="108"/>
      <c r="R49" s="108"/>
    </row>
    <row r="50" spans="1:19" ht="15">
      <c r="A50" s="43"/>
      <c r="B50" s="108"/>
      <c r="C50" s="108"/>
      <c r="D50" s="108"/>
      <c r="E50" s="108"/>
      <c r="F50" s="108"/>
      <c r="G50" s="108"/>
      <c r="H50" s="108"/>
      <c r="I50" s="108"/>
      <c r="J50" s="108"/>
      <c r="K50" s="108"/>
      <c r="L50" s="108"/>
      <c r="M50" s="108"/>
      <c r="N50" s="108"/>
      <c r="O50" s="108"/>
      <c r="P50" s="108"/>
      <c r="Q50" s="108"/>
      <c r="R50" s="108"/>
    </row>
    <row r="51" spans="1:19" ht="15">
      <c r="A51" s="43"/>
      <c r="B51" s="108"/>
      <c r="C51" s="108"/>
      <c r="D51" s="108"/>
      <c r="E51" s="108"/>
      <c r="F51" s="108"/>
      <c r="G51" s="108"/>
      <c r="H51" s="108"/>
      <c r="I51" s="108"/>
      <c r="J51" s="108"/>
      <c r="K51" s="108"/>
      <c r="L51" s="108"/>
      <c r="M51" s="108"/>
      <c r="N51" s="108"/>
      <c r="O51" s="108"/>
      <c r="P51" s="108"/>
      <c r="Q51" s="108"/>
      <c r="R51" s="108"/>
    </row>
    <row r="52" spans="1:19" ht="15">
      <c r="A52" s="43"/>
      <c r="B52" s="108"/>
      <c r="C52" s="108"/>
      <c r="D52" s="108"/>
      <c r="E52" s="108"/>
      <c r="F52" s="108"/>
      <c r="G52" s="108"/>
      <c r="H52" s="108"/>
      <c r="I52" s="108"/>
      <c r="J52" s="108"/>
      <c r="K52" s="108"/>
      <c r="L52" s="108"/>
      <c r="M52" s="108"/>
      <c r="N52" s="108"/>
      <c r="O52" s="108"/>
      <c r="P52" s="108"/>
      <c r="Q52" s="108"/>
      <c r="R52" s="108"/>
    </row>
    <row r="53" spans="1:19" ht="15">
      <c r="A53" s="43"/>
      <c r="B53" s="108"/>
      <c r="C53" s="108"/>
      <c r="D53" s="108"/>
      <c r="E53" s="108"/>
      <c r="F53" s="108"/>
      <c r="G53" s="108"/>
      <c r="H53" s="108"/>
      <c r="I53" s="108"/>
      <c r="J53" s="108"/>
      <c r="K53" s="108"/>
      <c r="L53" s="108"/>
      <c r="M53" s="108"/>
      <c r="N53" s="108"/>
      <c r="O53" s="108"/>
      <c r="P53" s="108"/>
      <c r="Q53" s="108"/>
      <c r="R53" s="108"/>
    </row>
    <row r="54" spans="1:19" ht="15">
      <c r="A54" s="43"/>
      <c r="B54" s="108"/>
      <c r="C54" s="108"/>
      <c r="D54" s="108"/>
      <c r="E54" s="108"/>
      <c r="F54" s="108"/>
      <c r="G54" s="108"/>
      <c r="H54" s="108"/>
      <c r="I54" s="108"/>
      <c r="J54" s="108"/>
      <c r="K54" s="108"/>
      <c r="L54" s="108"/>
      <c r="M54" s="108"/>
      <c r="N54" s="108"/>
      <c r="O54" s="108"/>
      <c r="P54" s="108"/>
      <c r="Q54" s="108"/>
      <c r="R54" s="108"/>
    </row>
    <row r="55" spans="1:19">
      <c r="A55" s="43"/>
      <c r="B55" s="43"/>
      <c r="C55" s="43"/>
      <c r="D55" s="43"/>
      <c r="E55" s="43"/>
      <c r="F55" s="43"/>
      <c r="G55" s="43"/>
      <c r="H55" s="47"/>
      <c r="I55" s="99"/>
      <c r="J55" s="99"/>
      <c r="K55" s="99"/>
      <c r="L55" s="99"/>
      <c r="M55" s="99"/>
      <c r="N55" s="99"/>
      <c r="O55" s="99"/>
      <c r="P55" s="99"/>
      <c r="Q55" s="43"/>
      <c r="R55" s="43"/>
    </row>
    <row r="56" spans="1:19" ht="22.5">
      <c r="A56" s="43"/>
      <c r="B56" s="54" t="s">
        <v>87</v>
      </c>
      <c r="C56" s="43"/>
      <c r="D56" s="43"/>
      <c r="E56" s="43"/>
      <c r="F56" s="43"/>
      <c r="G56" s="43"/>
      <c r="H56" s="47"/>
      <c r="I56" s="99"/>
      <c r="J56" s="99"/>
      <c r="K56" s="99"/>
      <c r="L56" s="99"/>
      <c r="M56" s="99"/>
      <c r="N56" s="99"/>
      <c r="O56" s="99"/>
      <c r="P56" s="99"/>
      <c r="Q56" s="43"/>
      <c r="R56" s="43"/>
    </row>
    <row r="57" spans="1:19" ht="10" customHeight="1">
      <c r="A57" s="43"/>
      <c r="B57" s="54"/>
      <c r="C57" s="43"/>
      <c r="D57" s="43"/>
      <c r="E57" s="43"/>
      <c r="F57" s="43"/>
      <c r="G57" s="43"/>
      <c r="H57" s="47"/>
      <c r="I57" s="99"/>
      <c r="J57" s="99"/>
      <c r="K57" s="99"/>
      <c r="L57" s="99"/>
      <c r="M57" s="99"/>
      <c r="N57" s="99"/>
      <c r="O57" s="99"/>
      <c r="P57" s="99"/>
      <c r="Q57" s="43"/>
      <c r="R57" s="43"/>
    </row>
    <row r="58" spans="1:19" ht="25" customHeight="1">
      <c r="A58" s="43"/>
      <c r="B58" s="132" t="s">
        <v>88</v>
      </c>
      <c r="C58" s="43"/>
      <c r="D58" s="43"/>
      <c r="E58" s="43"/>
      <c r="F58" s="43"/>
      <c r="G58" s="43"/>
      <c r="H58" s="47"/>
      <c r="I58" s="99"/>
      <c r="J58" s="99"/>
      <c r="K58" s="99"/>
      <c r="L58" s="99"/>
      <c r="M58" s="99"/>
      <c r="N58" s="99"/>
      <c r="O58" s="99"/>
      <c r="P58" s="99"/>
      <c r="Q58" s="149"/>
      <c r="R58" s="43"/>
    </row>
    <row r="59" spans="1:19" ht="12" customHeight="1">
      <c r="A59" s="43"/>
      <c r="B59" s="132"/>
      <c r="C59" s="43"/>
      <c r="D59" s="43"/>
      <c r="E59" s="43"/>
      <c r="F59" s="43"/>
      <c r="G59" s="43"/>
      <c r="H59" s="47"/>
      <c r="I59" s="99"/>
      <c r="J59" s="99"/>
      <c r="K59" s="99"/>
      <c r="L59" s="99"/>
      <c r="M59" s="99"/>
      <c r="N59" s="99"/>
      <c r="O59" s="99"/>
      <c r="P59" s="99"/>
      <c r="Q59" s="149"/>
      <c r="R59" s="43"/>
    </row>
    <row r="60" spans="1:19" ht="28">
      <c r="A60" s="43"/>
      <c r="B60" s="1066" t="s">
        <v>89</v>
      </c>
      <c r="C60" s="1493" t="s">
        <v>90</v>
      </c>
      <c r="D60" s="1066" t="s">
        <v>11</v>
      </c>
      <c r="E60" s="1066" t="s">
        <v>12</v>
      </c>
      <c r="F60" s="1066" t="s">
        <v>13</v>
      </c>
      <c r="G60" s="1066" t="s">
        <v>91</v>
      </c>
      <c r="H60" s="1066" t="s">
        <v>15</v>
      </c>
      <c r="I60" s="1095" t="s">
        <v>1917</v>
      </c>
      <c r="J60" s="1095" t="s">
        <v>92</v>
      </c>
      <c r="K60" s="1095" t="s">
        <v>93</v>
      </c>
      <c r="L60" s="1095" t="s">
        <v>94</v>
      </c>
      <c r="M60" s="1095" t="s">
        <v>978</v>
      </c>
      <c r="N60" s="1095" t="s">
        <v>1244</v>
      </c>
      <c r="O60" s="1067" t="s">
        <v>16</v>
      </c>
      <c r="P60" s="1067" t="s">
        <v>1245</v>
      </c>
      <c r="Q60" s="63" t="s">
        <v>17</v>
      </c>
      <c r="R60" s="63" t="s">
        <v>2101</v>
      </c>
      <c r="S60" s="43"/>
    </row>
    <row r="61" spans="1:19" s="9" customFormat="1" ht="40.5">
      <c r="A61" s="520"/>
      <c r="B61" s="1068" t="s">
        <v>96</v>
      </c>
      <c r="C61" s="1069"/>
      <c r="D61" s="1070" t="s">
        <v>97</v>
      </c>
      <c r="E61" s="1071" t="s">
        <v>21</v>
      </c>
      <c r="F61" s="1070" t="s">
        <v>24</v>
      </c>
      <c r="G61" s="1072" t="s">
        <v>98</v>
      </c>
      <c r="H61" s="1073" t="str">
        <f>IFERROR(VLOOKUP(D61,'ESG Database'!$D$15:$M$818,3,0),"")</f>
        <v>%</v>
      </c>
      <c r="I61" s="1135">
        <f>IFERROR(VLOOKUP(_xlfn.CONCAT(D61,E61,F61),'ESG Database'!$I$15:$S$818,2,0),"")</f>
        <v>0.8</v>
      </c>
      <c r="J61" s="1135">
        <f>IFERROR(VLOOKUP(_xlfn.CONCAT(D61,E61,F61),'ESG Database'!$I$15:$S$818,3,0),"")</f>
        <v>0.93</v>
      </c>
      <c r="K61" s="1135">
        <f>IFERROR(VLOOKUP(_xlfn.CONCAT(D61,E61,F61),'ESG Database'!$I$15:$S$818,4,0),"")</f>
        <v>0.94</v>
      </c>
      <c r="L61" s="1135">
        <f>IFERROR(VLOOKUP(_xlfn.CONCAT(D61,E61,F61),'ESG Database'!$I$15:$S$818,5,0),"")</f>
        <v>0.98240000000000005</v>
      </c>
      <c r="M61" s="1135">
        <f>IFERROR(VLOOKUP(_xlfn.CONCAT(D61,E61,F61),'ESG Database'!$I$15:$S$818,6,0),"")</f>
        <v>0.98</v>
      </c>
      <c r="N61" s="1136">
        <f>IFERROR(VLOOKUP(_xlfn.CONCAT(D61,E61,F61),'ESG Database'!$I$15:$S$818,7,0),"")</f>
        <v>0.9829</v>
      </c>
      <c r="O61" s="1137">
        <f>IFERROR(N61/I61-1,"-")</f>
        <v>0.22862499999999986</v>
      </c>
      <c r="P61" s="1139">
        <f>IFERROR(N61/M61-1,"-")</f>
        <v>2.9591836734694787E-3</v>
      </c>
      <c r="Q61" s="1505" t="str">
        <f>IFERROR(VLOOKUP(_xlfn.CONCAT(D61,E61,F61),'ESG Database'!$I$15:$S$818,10,0),"")</f>
        <v>-</v>
      </c>
      <c r="R61" s="1505" t="str">
        <f>IFERROR(VLOOKUP(_xlfn.CONCAT(D61,E61,F61),'ESG Database'!$I$15:$S$818,11,0),"")</f>
        <v>-</v>
      </c>
      <c r="S61" s="520"/>
    </row>
    <row r="62" spans="1:19" s="9" customFormat="1" ht="40.5">
      <c r="A62" s="520"/>
      <c r="B62" s="1074" t="s">
        <v>96</v>
      </c>
      <c r="C62" s="1075"/>
      <c r="D62" s="1076" t="s">
        <v>99</v>
      </c>
      <c r="E62" s="1077" t="s">
        <v>21</v>
      </c>
      <c r="F62" s="1077" t="s">
        <v>24</v>
      </c>
      <c r="G62" s="1078" t="s">
        <v>100</v>
      </c>
      <c r="H62" s="1079" t="str">
        <f>IFERROR(VLOOKUP(D62,'ESG Database'!$D$15:$M$818,3,0),"")</f>
        <v>%</v>
      </c>
      <c r="I62" s="1143"/>
      <c r="J62" s="1140">
        <f>IFERROR(VLOOKUP(_xlfn.CONCAT(D62,E62,F62),'ESG Database'!$I$15:$S$818,3,0),"")</f>
        <v>0.62</v>
      </c>
      <c r="K62" s="1140">
        <f>IFERROR(VLOOKUP(_xlfn.CONCAT(D62,E62,F62),'ESG Database'!$I$15:$S$818,4,0),"")</f>
        <v>0.68</v>
      </c>
      <c r="L62" s="1140">
        <f>IFERROR(VLOOKUP(_xlfn.CONCAT(D62,E62,F62),'ESG Database'!$I$15:$S$818,5,0),"")</f>
        <v>0.73</v>
      </c>
      <c r="M62" s="1140">
        <f>IFERROR(VLOOKUP(_xlfn.CONCAT(D62,E62,F62),'ESG Database'!$I$15:$S$818,6,0),"")</f>
        <v>0.81</v>
      </c>
      <c r="N62" s="1141">
        <f>IFERROR(VLOOKUP(_xlfn.CONCAT(D62,E62,F62),'ESG Database'!$I$15:$S$818,7,0),"")</f>
        <v>0.88449800000000001</v>
      </c>
      <c r="O62" s="1507" t="str">
        <f>IFERROR(N62/I62-1,"-")</f>
        <v>-</v>
      </c>
      <c r="P62" s="1138">
        <f>IFERROR(N62/M62-1,"-")</f>
        <v>9.1972839506172743E-2</v>
      </c>
      <c r="Q62" s="1506" t="str">
        <f>IFERROR(VLOOKUP(_xlfn.CONCAT(D62,E62,F62),'ESG Database'!$I$15:$S$818,10,0),"")</f>
        <v>-</v>
      </c>
      <c r="R62" s="1506" t="str">
        <f>IFERROR(VLOOKUP(_xlfn.CONCAT(D62,E62,F62),'ESG Database'!$I$15:$S$818,11,0),"")</f>
        <v>-</v>
      </c>
      <c r="S62" s="520"/>
    </row>
    <row r="63" spans="1:19">
      <c r="A63" s="43"/>
      <c r="B63" s="43"/>
      <c r="C63" s="43"/>
      <c r="D63" s="43"/>
      <c r="E63" s="43"/>
      <c r="F63" s="43"/>
      <c r="G63" s="43"/>
      <c r="H63" s="43"/>
      <c r="I63" s="43"/>
      <c r="J63" s="43"/>
      <c r="K63" s="43"/>
      <c r="L63" s="43"/>
      <c r="M63" s="43"/>
      <c r="N63" s="43"/>
      <c r="O63" s="43"/>
      <c r="P63" s="43"/>
      <c r="Q63" s="43"/>
      <c r="R63" s="43"/>
    </row>
    <row r="64" spans="1:19">
      <c r="A64" s="43"/>
      <c r="B64" s="43"/>
      <c r="C64" s="43"/>
      <c r="D64" s="43"/>
      <c r="E64" s="43"/>
      <c r="F64" s="43"/>
      <c r="G64" s="43"/>
      <c r="H64" s="47"/>
      <c r="I64" s="99"/>
      <c r="J64" s="99"/>
      <c r="K64" s="99"/>
      <c r="L64" s="99"/>
      <c r="M64" s="99"/>
      <c r="N64" s="99"/>
      <c r="O64" s="99"/>
      <c r="P64" s="99"/>
      <c r="Q64" s="43"/>
      <c r="R64" s="43"/>
    </row>
    <row r="65" spans="1:19" ht="18.5">
      <c r="A65" s="43"/>
      <c r="B65" s="110" t="s">
        <v>101</v>
      </c>
      <c r="C65" s="56"/>
      <c r="D65" s="43"/>
      <c r="E65" s="43"/>
      <c r="F65" s="43"/>
      <c r="G65" s="43"/>
      <c r="H65" s="47"/>
      <c r="I65" s="99"/>
      <c r="J65" s="99"/>
      <c r="K65" s="99"/>
      <c r="L65" s="99"/>
      <c r="M65" s="99"/>
      <c r="N65" s="99"/>
      <c r="O65" s="99"/>
      <c r="P65" s="99"/>
      <c r="Q65" s="151"/>
      <c r="R65" s="43"/>
    </row>
    <row r="66" spans="1:19" s="13" customFormat="1" ht="28">
      <c r="A66" s="111"/>
      <c r="B66" s="61" t="s">
        <v>89</v>
      </c>
      <c r="C66" s="61"/>
      <c r="D66" s="1049" t="s">
        <v>11</v>
      </c>
      <c r="E66" s="61" t="s">
        <v>12</v>
      </c>
      <c r="F66" s="61" t="s">
        <v>13</v>
      </c>
      <c r="G66" s="61" t="s">
        <v>91</v>
      </c>
      <c r="H66" s="61" t="s">
        <v>15</v>
      </c>
      <c r="I66" s="825">
        <v>2019</v>
      </c>
      <c r="J66" s="825">
        <v>2021</v>
      </c>
      <c r="K66" s="825">
        <v>2022</v>
      </c>
      <c r="L66" s="825">
        <v>2023</v>
      </c>
      <c r="M66" s="825">
        <v>2024</v>
      </c>
      <c r="N66" s="825">
        <v>2025</v>
      </c>
      <c r="O66" s="825" t="s">
        <v>16</v>
      </c>
      <c r="P66" s="825" t="s">
        <v>1245</v>
      </c>
      <c r="Q66" s="63" t="s">
        <v>17</v>
      </c>
      <c r="R66" s="63" t="s">
        <v>18</v>
      </c>
      <c r="S66" s="111"/>
    </row>
    <row r="67" spans="1:19" s="13" customFormat="1" ht="17" customHeight="1">
      <c r="A67" s="111"/>
      <c r="B67" s="828" t="s">
        <v>96</v>
      </c>
      <c r="C67" s="133"/>
      <c r="D67" s="1050" t="s">
        <v>979</v>
      </c>
      <c r="E67" s="826" t="s">
        <v>21</v>
      </c>
      <c r="F67" s="826" t="s">
        <v>24</v>
      </c>
      <c r="G67" s="832" t="s">
        <v>980</v>
      </c>
      <c r="H67" s="833" t="str">
        <f>IFERROR(VLOOKUP(D67,'ESG Database'!$D$15:$M$818,3,0),"")</f>
        <v>tCO₂e</v>
      </c>
      <c r="I67" s="1142" t="str">
        <f>IFERROR(VLOOKUP(_xlfn.CONCAT(D67,E67,F67),'ESG Database'!$I$15:$S$818,2,0),"")</f>
        <v>-</v>
      </c>
      <c r="J67" s="1142" t="str">
        <f>IFERROR(VLOOKUP(_xlfn.CONCAT(D67,E67,F67),'ESG Database'!$I$15:$S$818,3,0),"")</f>
        <v>-</v>
      </c>
      <c r="K67" s="1142" t="str">
        <f>IFERROR(VLOOKUP(_xlfn.CONCAT(D67,E67,F67),'ESG Database'!$I$15:$S$818,4,0),"")</f>
        <v>-</v>
      </c>
      <c r="L67" s="1142" t="str">
        <f>IFERROR(VLOOKUP(_xlfn.CONCAT(D67,E67,F67),'ESG Database'!$I$15:$S$818,5,0),"")</f>
        <v>-</v>
      </c>
      <c r="M67" s="1145">
        <f>IFERROR(VLOOKUP(_xlfn.CONCAT(D67,E67,F67),'ESG Database'!$I$15:$S$818,6,0),"")</f>
        <v>393251</v>
      </c>
      <c r="N67" s="1002">
        <f>IFERROR(VLOOKUP(_xlfn.CONCAT(D67,E67,F67),'ESG Database'!$I$15:$S$818,7,0),"")</f>
        <v>472336</v>
      </c>
      <c r="O67" s="1039" t="str">
        <f>IFERROR(N67/I67-1,"-")</f>
        <v>-</v>
      </c>
      <c r="P67" s="1039">
        <f t="shared" ref="P67" si="0">IFERROR(N67/M67-1,"-")</f>
        <v>0.20110565516680179</v>
      </c>
      <c r="Q67" s="1498" t="str">
        <f>IFERROR(VLOOKUP(_xlfn.CONCAT(D67,E67,F67),'ESG Database'!$I$15:$S$818,10,0),"")</f>
        <v>-</v>
      </c>
      <c r="R67" s="1505" t="str">
        <f>IFERROR(VLOOKUP(_xlfn.CONCAT(D67,E67,F67),'ESG Database'!$I$15:$S$818,11,0),"")</f>
        <v>-</v>
      </c>
      <c r="S67" s="111"/>
    </row>
    <row r="68" spans="1:19" ht="17" customHeight="1">
      <c r="A68" s="43"/>
      <c r="B68" s="990" t="s">
        <v>102</v>
      </c>
      <c r="C68" s="829" t="s">
        <v>103</v>
      </c>
      <c r="D68" s="580" t="s">
        <v>1705</v>
      </c>
      <c r="E68" s="830" t="s">
        <v>21</v>
      </c>
      <c r="F68" s="830" t="s">
        <v>24</v>
      </c>
      <c r="G68" s="829" t="s">
        <v>103</v>
      </c>
      <c r="H68" s="831" t="str">
        <f>IFERROR(VLOOKUP(D68,'ESG Database'!$D$15:$M$818,3,0),"")</f>
        <v>tCO₂e</v>
      </c>
      <c r="I68" s="1150">
        <f>IFERROR(VLOOKUP(_xlfn.CONCAT(D68,E68,F68),'ESG Database'!$I$15:$S$818,2,0),"")</f>
        <v>13293</v>
      </c>
      <c r="J68" s="1150">
        <f>IFERROR(VLOOKUP(_xlfn.CONCAT(D68,E68,F68),'ESG Database'!$I$15:$S$818,3,0),"")</f>
        <v>10613</v>
      </c>
      <c r="K68" s="1150">
        <f>IFERROR(VLOOKUP(_xlfn.CONCAT(D68,E68,F68),'ESG Database'!$I$15:$S$818,4,0),"")</f>
        <v>8065</v>
      </c>
      <c r="L68" s="1150">
        <f>IFERROR(VLOOKUP(_xlfn.CONCAT(D68,E68,F68),'ESG Database'!$I$15:$S$818,5,0),"")</f>
        <v>8830</v>
      </c>
      <c r="M68" s="1150">
        <f>IFERROR(VLOOKUP(_xlfn.CONCAT(D68,E68,F68),'ESG Database'!$I$15:$S$818,6,0),"")</f>
        <v>7893</v>
      </c>
      <c r="N68" s="1144">
        <f>IFERROR(VLOOKUP(_xlfn.CONCAT(D68,E68,F68),'ESG Database'!$I$15:$S$818,7,0),"")</f>
        <v>6661</v>
      </c>
      <c r="O68" s="1040">
        <f t="shared" ref="O68:O81" si="1">IFERROR(N68/I68-1,"-")</f>
        <v>-0.49890920033100128</v>
      </c>
      <c r="P68" s="1040">
        <f t="shared" ref="P68:P81" si="2">IFERROR(N68/M68-1,"-")</f>
        <v>-0.15608767262131007</v>
      </c>
      <c r="Q68" s="1499" t="str">
        <f>IFERROR(VLOOKUP(_xlfn.CONCAT(D68,E68,F68),'ESG Database'!$I$15:$S$818,10,0),"")</f>
        <v>-</v>
      </c>
      <c r="R68" s="1499" t="str">
        <f>IFERROR(VLOOKUP(_xlfn.CONCAT(D68,E68,F68),'ESG Database'!$I$15:$S$818,11,0),"")</f>
        <v>-</v>
      </c>
      <c r="S68" s="111"/>
    </row>
    <row r="69" spans="1:19" ht="28">
      <c r="A69" s="43"/>
      <c r="B69" s="990" t="s">
        <v>104</v>
      </c>
      <c r="C69" s="829" t="s">
        <v>1134</v>
      </c>
      <c r="D69" s="580" t="s">
        <v>1709</v>
      </c>
      <c r="E69" s="830" t="s">
        <v>21</v>
      </c>
      <c r="F69" s="830" t="s">
        <v>24</v>
      </c>
      <c r="G69" s="829" t="s">
        <v>105</v>
      </c>
      <c r="H69" s="831" t="str">
        <f>IFERROR(VLOOKUP(D69,'ESG Database'!$D$15:$M$818,3,0),"")</f>
        <v>tCO₂e</v>
      </c>
      <c r="I69" s="1150">
        <f>IFERROR(VLOOKUP(_xlfn.CONCAT(D69,E69,F69),'ESG Database'!$I$15:$S$818,2,0),"")</f>
        <v>140785</v>
      </c>
      <c r="J69" s="1150">
        <f>IFERROR(VLOOKUP(_xlfn.CONCAT(D69,E69,F69),'ESG Database'!$I$15:$S$818,3,0),"")</f>
        <v>52741</v>
      </c>
      <c r="K69" s="1150">
        <f>IFERROR(VLOOKUP(_xlfn.CONCAT(D69,E69,F69),'ESG Database'!$I$15:$S$818,4,0),"")</f>
        <v>10452</v>
      </c>
      <c r="L69" s="1151">
        <f>IFERROR(VLOOKUP(_xlfn.CONCAT(D69,E69,F69),'ESG Database'!$I$15:$S$818,5,0),"")</f>
        <v>4765</v>
      </c>
      <c r="M69" s="1151">
        <f>IFERROR(VLOOKUP(_xlfn.CONCAT(D69,E69,F69),'ESG Database'!$I$15:$S$818,6,0),"")</f>
        <v>3267</v>
      </c>
      <c r="N69" s="1494">
        <f>IFERROR(VLOOKUP(_xlfn.CONCAT(D69,E69,F69),'ESG Database'!$I$15:$S$818,7,0),"")</f>
        <v>2087</v>
      </c>
      <c r="O69" s="1040">
        <f t="shared" si="1"/>
        <v>-0.98517597755442698</v>
      </c>
      <c r="P69" s="1040">
        <f t="shared" si="2"/>
        <v>-0.3611876339149066</v>
      </c>
      <c r="Q69" s="1499" t="str">
        <f>IFERROR(VLOOKUP(_xlfn.CONCAT(D69,E69,F69),'ESG Database'!$I$15:$S$818,10,0),"")</f>
        <v>-</v>
      </c>
      <c r="R69" s="1499" t="str">
        <f>IFERROR(VLOOKUP(_xlfn.CONCAT(D69,E69,F69),'ESG Database'!$I$15:$S$818,11,0),"")</f>
        <v>-</v>
      </c>
      <c r="S69" s="111"/>
    </row>
    <row r="70" spans="1:19" ht="34.5" customHeight="1">
      <c r="A70" s="43"/>
      <c r="B70" s="1781" t="s">
        <v>107</v>
      </c>
      <c r="C70" s="112"/>
      <c r="D70" s="113" t="s">
        <v>26</v>
      </c>
      <c r="E70" s="113" t="s">
        <v>21</v>
      </c>
      <c r="F70" s="113" t="s">
        <v>24</v>
      </c>
      <c r="G70" s="112" t="s">
        <v>1135</v>
      </c>
      <c r="H70" s="117" t="str">
        <f>IFERROR(VLOOKUP(D70,'ESG Database'!$D$15:$M$818,3,0),"")</f>
        <v>tCO₂e</v>
      </c>
      <c r="I70" s="1146">
        <f>IFERROR(VLOOKUP(_xlfn.CONCAT(D70,E70,F70),'ESG Database'!$I$15:$S$818,2,0),"")</f>
        <v>305718</v>
      </c>
      <c r="J70" s="118">
        <f>IFERROR(VLOOKUP(_xlfn.CONCAT(D70,E70,F70),'ESG Database'!$I$15:$S$818,3,0),"")</f>
        <v>300623.77</v>
      </c>
      <c r="K70" s="118">
        <f>IFERROR(VLOOKUP(_xlfn.CONCAT(D70,E70,F70),'ESG Database'!$I$15:$S$818,4,0),"")</f>
        <v>365650.36</v>
      </c>
      <c r="L70" s="118">
        <f>IFERROR(VLOOKUP(_xlfn.CONCAT(D70,E70,F70),'ESG Database'!$I$15:$S$818,5,0),"")</f>
        <v>352062</v>
      </c>
      <c r="M70" s="118">
        <f>IFERROR(VLOOKUP(_xlfn.CONCAT(D70,E70,F70),'ESG Database'!$I$15:$S$818,6,0),"")</f>
        <v>301522</v>
      </c>
      <c r="N70" s="1146">
        <f>IFERROR(VLOOKUP(_xlfn.CONCAT(D70,E70,F70),'ESG Database'!$I$15:$S$818,7,0),"")</f>
        <v>279527</v>
      </c>
      <c r="O70" s="1149">
        <f t="shared" si="1"/>
        <v>-8.5670454471113877E-2</v>
      </c>
      <c r="P70" s="143">
        <f t="shared" si="2"/>
        <v>-7.2946584328838382E-2</v>
      </c>
      <c r="Q70" s="852" t="str">
        <f>IFERROR(VLOOKUP(_xlfn.CONCAT(D70,E70,F70),'ESG Database'!$I$15:$S$818,10,0),"")</f>
        <v>-50% absolute</v>
      </c>
      <c r="R70" s="852" t="str">
        <f>IFERROR(VLOOKUP(_xlfn.CONCAT(D70,E70,F70),'ESG Database'!$I$15:$S$818,11,0),"")</f>
        <v>-90% absolute</v>
      </c>
      <c r="S70" s="111"/>
    </row>
    <row r="71" spans="1:19" ht="27">
      <c r="A71" s="43"/>
      <c r="B71" s="1782"/>
      <c r="C71" s="112"/>
      <c r="D71" s="113" t="s">
        <v>108</v>
      </c>
      <c r="E71" s="113" t="s">
        <v>21</v>
      </c>
      <c r="F71" s="113" t="s">
        <v>24</v>
      </c>
      <c r="G71" s="836" t="s">
        <v>1136</v>
      </c>
      <c r="H71" s="837" t="str">
        <f>IFERROR(VLOOKUP(D71,'ESG Database'!$D$15:$M$818,3,0),"")</f>
        <v>tCO₂e</v>
      </c>
      <c r="I71" s="838">
        <f>IFERROR(VLOOKUP(_xlfn.CONCAT(D71,E71,F71),'ESG Database'!$I$15:$S$818,2,0),"")</f>
        <v>3870</v>
      </c>
      <c r="J71" s="838">
        <f>IFERROR(VLOOKUP(_xlfn.CONCAT(D71,E71,F71),'ESG Database'!$I$15:$S$818,3,0),"")</f>
        <v>3928.13</v>
      </c>
      <c r="K71" s="838">
        <f>IFERROR(VLOOKUP(_xlfn.CONCAT(D71,E71,F71),'ESG Database'!$I$15:$S$818,4,0),"")</f>
        <v>2850.07</v>
      </c>
      <c r="L71" s="838">
        <f>IFERROR(VLOOKUP(_xlfn.CONCAT(D71,E71,F71),'ESG Database'!$I$15:$S$818,5,0),"")</f>
        <v>2225</v>
      </c>
      <c r="M71" s="838">
        <f>IFERROR(VLOOKUP(_xlfn.CONCAT(D71,E71,F71),'ESG Database'!$I$15:$S$818,6,0),"")</f>
        <v>1959</v>
      </c>
      <c r="N71" s="838">
        <f>IFERROR(VLOOKUP(_xlfn.CONCAT(D71,E71,F71),'ESG Database'!$I$15:$S$818,7,0),"")</f>
        <v>1055</v>
      </c>
      <c r="O71" s="1041">
        <f t="shared" si="1"/>
        <v>-0.72739018087855301</v>
      </c>
      <c r="P71" s="1041">
        <f t="shared" si="2"/>
        <v>-0.46145992853496687</v>
      </c>
      <c r="Q71" s="1500" t="str">
        <f>IFERROR(VLOOKUP(_xlfn.CONCAT(D71,E71,F71),'ESG Database'!$I$15:$S$818,10,0),"")</f>
        <v>-</v>
      </c>
      <c r="R71" s="1500" t="str">
        <f>IFERROR(VLOOKUP(_xlfn.CONCAT(D71,E71,F71),'ESG Database'!$I$15:$S$818,11,0),"")</f>
        <v>-</v>
      </c>
      <c r="S71" s="111"/>
    </row>
    <row r="72" spans="1:19" ht="27">
      <c r="A72" s="43"/>
      <c r="B72" s="1782"/>
      <c r="C72" s="112"/>
      <c r="D72" s="113" t="s">
        <v>1714</v>
      </c>
      <c r="E72" s="113" t="s">
        <v>21</v>
      </c>
      <c r="F72" s="113" t="s">
        <v>24</v>
      </c>
      <c r="G72" s="112" t="s">
        <v>1005</v>
      </c>
      <c r="H72" s="117" t="str">
        <f>IFERROR(VLOOKUP(D72,'ESG Database'!$D$15:$M$818,3,0),"")</f>
        <v>tCO₂e</v>
      </c>
      <c r="I72" s="118">
        <f>IFERROR(VLOOKUP(_xlfn.CONCAT(D72,E72,F72),'ESG Database'!$I$15:$S$818,2,0),"")</f>
        <v>23370</v>
      </c>
      <c r="J72" s="118">
        <f>IFERROR(VLOOKUP(_xlfn.CONCAT(D72,E72,F72),'ESG Database'!$I$15:$S$818,3,0),"")</f>
        <v>10020.75</v>
      </c>
      <c r="K72" s="118">
        <f>IFERROR(VLOOKUP(_xlfn.CONCAT(D72,E72,F72),'ESG Database'!$I$15:$S$818,4,0),"")</f>
        <v>10798.21</v>
      </c>
      <c r="L72" s="118">
        <f>IFERROR(VLOOKUP(_xlfn.CONCAT(D72,E72,F72),'ESG Database'!$I$15:$S$818,5,0),"")</f>
        <v>12350</v>
      </c>
      <c r="M72" s="118">
        <f>IFERROR(VLOOKUP(_xlfn.CONCAT(D72,E72,F72),'ESG Database'!$I$15:$S$818,6,0),"")</f>
        <v>11188</v>
      </c>
      <c r="N72" s="118">
        <f>IFERROR(VLOOKUP(_xlfn.CONCAT(D72,E72,F72),'ESG Database'!$I$15:$S$818,7,0),"")</f>
        <v>10478</v>
      </c>
      <c r="O72" s="143">
        <f t="shared" si="1"/>
        <v>-0.55164741121095417</v>
      </c>
      <c r="P72" s="143">
        <f t="shared" si="2"/>
        <v>-6.3460850911691069E-2</v>
      </c>
      <c r="Q72" s="1500" t="str">
        <f>IFERROR(VLOOKUP(_xlfn.CONCAT(D72,E72,F72),'ESG Database'!$I$15:$S$818,10,0),"")</f>
        <v>-</v>
      </c>
      <c r="R72" s="1500" t="str">
        <f>IFERROR(VLOOKUP(_xlfn.CONCAT(D72,E72,F72),'ESG Database'!$I$15:$S$818,11,0),"")</f>
        <v>-</v>
      </c>
      <c r="S72" s="111"/>
    </row>
    <row r="73" spans="1:19" ht="14">
      <c r="A73" s="43"/>
      <c r="B73" s="1782"/>
      <c r="C73" s="112"/>
      <c r="D73" s="113" t="s">
        <v>109</v>
      </c>
      <c r="E73" s="113" t="s">
        <v>21</v>
      </c>
      <c r="F73" s="113" t="s">
        <v>24</v>
      </c>
      <c r="G73" s="112" t="s">
        <v>1137</v>
      </c>
      <c r="H73" s="117" t="str">
        <f>IFERROR(VLOOKUP(D73,'ESG Database'!$D$15:$M$818,3,0),"")</f>
        <v>tCO₂e</v>
      </c>
      <c r="I73" s="118">
        <f>IFERROR(VLOOKUP(_xlfn.CONCAT(D73,E73,F73),'ESG Database'!$I$15:$S$818,2,0),"")</f>
        <v>459</v>
      </c>
      <c r="J73" s="118">
        <f>IFERROR(VLOOKUP(_xlfn.CONCAT(D73,E73,F73),'ESG Database'!$I$15:$S$818,3,0),"")</f>
        <v>723.95</v>
      </c>
      <c r="K73" s="118">
        <f>IFERROR(VLOOKUP(_xlfn.CONCAT(D73,E73,F73),'ESG Database'!$I$15:$S$818,4,0),"")</f>
        <v>263.37</v>
      </c>
      <c r="L73" s="118">
        <f>IFERROR(VLOOKUP(_xlfn.CONCAT(D73,E73,F73),'ESG Database'!$I$15:$S$818,5,0),"")</f>
        <v>197</v>
      </c>
      <c r="M73" s="118">
        <f>IFERROR(VLOOKUP(_xlfn.CONCAT(D73,E73,F73),'ESG Database'!$I$15:$S$818,6,0),"")</f>
        <v>135</v>
      </c>
      <c r="N73" s="747">
        <f>IFERROR(VLOOKUP(_xlfn.CONCAT(D73,E73,F73),'ESG Database'!$I$15:$S$818,7,0),"")</f>
        <v>107</v>
      </c>
      <c r="O73" s="143">
        <f t="shared" si="1"/>
        <v>-0.76688453159041392</v>
      </c>
      <c r="P73" s="143">
        <f t="shared" si="2"/>
        <v>-0.20740740740740737</v>
      </c>
      <c r="Q73" s="1500" t="str">
        <f>IFERROR(VLOOKUP(_xlfn.CONCAT(D73,E73,F73),'ESG Database'!$I$15:$S$818,10,0),"")</f>
        <v>-</v>
      </c>
      <c r="R73" s="1500" t="str">
        <f>IFERROR(VLOOKUP(_xlfn.CONCAT(D73,E73,F73),'ESG Database'!$I$15:$S$818,11,0),"")</f>
        <v>-</v>
      </c>
      <c r="S73" s="111"/>
    </row>
    <row r="74" spans="1:19" ht="27">
      <c r="A74" s="43"/>
      <c r="B74" s="1782"/>
      <c r="C74" s="112"/>
      <c r="D74" s="113" t="s">
        <v>111</v>
      </c>
      <c r="E74" s="113" t="s">
        <v>21</v>
      </c>
      <c r="F74" s="113" t="s">
        <v>24</v>
      </c>
      <c r="G74" s="112" t="s">
        <v>1138</v>
      </c>
      <c r="H74" s="117" t="str">
        <f>IFERROR(VLOOKUP(D74,'ESG Database'!$D$15:$M$818,3,0),"")</f>
        <v>tCO₂e</v>
      </c>
      <c r="I74" s="118">
        <f>IFERROR(VLOOKUP(_xlfn.CONCAT(D74,E74,F74),'ESG Database'!$I$15:$S$818,2,0),"")</f>
        <v>337203</v>
      </c>
      <c r="J74" s="118">
        <f>IFERROR(VLOOKUP(_xlfn.CONCAT(D74,E74,F74),'ESG Database'!$I$15:$S$818,3,0),"")</f>
        <v>54568.39</v>
      </c>
      <c r="K74" s="118">
        <f>IFERROR(VLOOKUP(_xlfn.CONCAT(D74,E74,F74),'ESG Database'!$I$15:$S$818,4,0),"")</f>
        <v>139089.93</v>
      </c>
      <c r="L74" s="467">
        <f>IFERROR(VLOOKUP(_xlfn.CONCAT(D74,E74,F74),'ESG Database'!$I$15:$S$818,5,0),"")</f>
        <v>175465</v>
      </c>
      <c r="M74" s="467">
        <f>IFERROR(VLOOKUP(_xlfn.CONCAT(D74,E74,F74),'ESG Database'!$I$15:$S$818,6,0),"")</f>
        <v>163656</v>
      </c>
      <c r="N74" s="1146">
        <f>IFERROR(VLOOKUP(_xlfn.CONCAT(D74,E74,F74),'ESG Database'!$I$15:$S$818,7,0),"")</f>
        <v>131874</v>
      </c>
      <c r="O74" s="143">
        <f t="shared" si="1"/>
        <v>-0.60891807012393129</v>
      </c>
      <c r="P74" s="143">
        <f t="shared" si="2"/>
        <v>-0.19420002932981373</v>
      </c>
      <c r="Q74" s="1500" t="str">
        <f>IFERROR(VLOOKUP(_xlfn.CONCAT(D74,E74,F74),'ESG Database'!$I$15:$S$818,10,0),"")</f>
        <v>-</v>
      </c>
      <c r="R74" s="1500" t="str">
        <f>IFERROR(VLOOKUP(_xlfn.CONCAT(D74,E74,F74),'ESG Database'!$I$15:$S$818,11,0),"")</f>
        <v>-</v>
      </c>
      <c r="S74" s="111"/>
    </row>
    <row r="75" spans="1:19" ht="27">
      <c r="A75" s="43"/>
      <c r="B75" s="1782"/>
      <c r="C75" s="112"/>
      <c r="D75" s="113" t="s">
        <v>112</v>
      </c>
      <c r="E75" s="113" t="s">
        <v>21</v>
      </c>
      <c r="F75" s="113" t="s">
        <v>24</v>
      </c>
      <c r="G75" s="112" t="s">
        <v>1139</v>
      </c>
      <c r="H75" s="117" t="str">
        <f>IFERROR(VLOOKUP(D75,'ESG Database'!$D$15:$M$818,3,0),"")</f>
        <v>tCO₂e</v>
      </c>
      <c r="I75" s="118">
        <f>IFERROR(VLOOKUP(_xlfn.CONCAT(D75,E75,F75),'ESG Database'!$I$15:$S$818,2,0),"")</f>
        <v>310721.69</v>
      </c>
      <c r="J75" s="118">
        <f>IFERROR(VLOOKUP(_xlfn.CONCAT(D75,E75,F75),'ESG Database'!$I$15:$S$818,3,0),"")</f>
        <v>161239.74</v>
      </c>
      <c r="K75" s="118">
        <f>IFERROR(VLOOKUP(_xlfn.CONCAT(D75,E75,F75),'ESG Database'!$I$15:$S$818,4,0),"")</f>
        <v>201849.21</v>
      </c>
      <c r="L75" s="467">
        <f>IFERROR(VLOOKUP(_xlfn.CONCAT(D75,E75,F75),'ESG Database'!$I$15:$S$818,5,0),"")</f>
        <v>240812</v>
      </c>
      <c r="M75" s="467">
        <f>IFERROR(VLOOKUP(_xlfn.CONCAT(D75,E75,F75),'ESG Database'!$I$15:$S$818,6,0),"")</f>
        <v>250638</v>
      </c>
      <c r="N75" s="118">
        <f>IFERROR(VLOOKUP(_xlfn.CONCAT(D75,E75,F75),'ESG Database'!$I$15:$S$818,7,0),"")</f>
        <v>228480</v>
      </c>
      <c r="O75" s="143">
        <f t="shared" si="1"/>
        <v>-0.26467959156633059</v>
      </c>
      <c r="P75" s="143">
        <f t="shared" si="2"/>
        <v>-8.840638690062963E-2</v>
      </c>
      <c r="Q75" s="1500" t="str">
        <f>IFERROR(VLOOKUP(_xlfn.CONCAT(D75,E75,F75),'ESG Database'!$I$15:$S$818,10,0),"")</f>
        <v>-</v>
      </c>
      <c r="R75" s="1500" t="str">
        <f>IFERROR(VLOOKUP(_xlfn.CONCAT(D75,E75,F75),'ESG Database'!$I$15:$S$818,11,0),"")</f>
        <v>-</v>
      </c>
      <c r="S75" s="111"/>
    </row>
    <row r="76" spans="1:19" ht="31.5" customHeight="1">
      <c r="A76" s="43"/>
      <c r="B76" s="1783"/>
      <c r="C76" s="834" t="s">
        <v>113</v>
      </c>
      <c r="D76" s="119" t="s">
        <v>1711</v>
      </c>
      <c r="E76" s="119" t="s">
        <v>21</v>
      </c>
      <c r="F76" s="119" t="s">
        <v>24</v>
      </c>
      <c r="G76" s="834" t="s">
        <v>113</v>
      </c>
      <c r="H76" s="835" t="str">
        <f>IFERROR(VLOOKUP(D76,'ESG Database'!$D$15:$M$818,3,0),"")</f>
        <v>tCO₂e</v>
      </c>
      <c r="I76" s="1152">
        <f>IFERROR(VLOOKUP(_xlfn.CONCAT(D76,E76,F76),'ESG Database'!$I$15:$S$818,2,0),"")</f>
        <v>977472</v>
      </c>
      <c r="J76" s="1152">
        <f>IFERROR(VLOOKUP(_xlfn.CONCAT(D76,E76,F76),'ESG Database'!$I$15:$S$818,3,0),"")</f>
        <v>531448</v>
      </c>
      <c r="K76" s="1152">
        <f>IFERROR(VLOOKUP(_xlfn.CONCAT(D76,E76,F76),'ESG Database'!$I$15:$S$818,4,0),"")</f>
        <v>720919</v>
      </c>
      <c r="L76" s="1153">
        <f>IFERROR(VLOOKUP(_xlfn.CONCAT(D76,E76,F76),'ESG Database'!$I$15:$S$818,5,0),"")</f>
        <v>780886</v>
      </c>
      <c r="M76" s="1153">
        <f>IFERROR(VLOOKUP(_xlfn.CONCAT(D76,E76,F76),'ESG Database'!$I$15:$S$818,6,0),"")</f>
        <v>727139</v>
      </c>
      <c r="N76" s="1147">
        <f>IFERROR(VLOOKUP(_xlfn.CONCAT(D76,E76,F76),'ESG Database'!$I$15:$S$818,7,0),"")</f>
        <v>650466</v>
      </c>
      <c r="O76" s="1042">
        <f t="shared" si="1"/>
        <v>-0.33454257513258689</v>
      </c>
      <c r="P76" s="1042">
        <f t="shared" si="2"/>
        <v>-0.10544476365591726</v>
      </c>
      <c r="Q76" s="1503" t="str">
        <f>IFERROR(VLOOKUP(_xlfn.CONCAT(D76,E76,F76),'ESG Database'!$I$15:$S$818,10,0),"")</f>
        <v>-</v>
      </c>
      <c r="R76" s="853" t="str">
        <f>IFERROR(VLOOKUP(_xlfn.CONCAT(D76,E76,F76),'ESG Database'!$I$15:$S$818,11,0),"")</f>
        <v>-90% absolute</v>
      </c>
      <c r="S76" s="111"/>
    </row>
    <row r="77" spans="1:19" ht="32" customHeight="1">
      <c r="A77" s="43"/>
      <c r="B77" s="856" t="s">
        <v>114</v>
      </c>
      <c r="C77" s="856"/>
      <c r="D77" s="857" t="s">
        <v>1719</v>
      </c>
      <c r="E77" s="857" t="s">
        <v>21</v>
      </c>
      <c r="F77" s="857" t="s">
        <v>24</v>
      </c>
      <c r="G77" s="856" t="s">
        <v>2040</v>
      </c>
      <c r="H77" s="858" t="str">
        <f>IFERROR(VLOOKUP(D77,'ESG Database'!$D$15:$M$818,3,0),"")</f>
        <v>tCO₂e</v>
      </c>
      <c r="I77" s="1495">
        <f>IFERROR(VLOOKUP(_xlfn.CONCAT(D77,E77,F77),'ESG Database'!$I$15:$S$818,2,0),"")</f>
        <v>1131550</v>
      </c>
      <c r="J77" s="1495">
        <f>IFERROR(VLOOKUP(_xlfn.CONCAT(D77,E77,F77),'ESG Database'!$I$15:$S$818,3,0),"")</f>
        <v>595266.81000000006</v>
      </c>
      <c r="K77" s="1495">
        <f>IFERROR(VLOOKUP(_xlfn.CONCAT(D77,E77,F77),'ESG Database'!$I$15:$S$818,4,0),"")</f>
        <v>739748.04</v>
      </c>
      <c r="L77" s="1496">
        <f>IFERROR(VLOOKUP(_xlfn.CONCAT(D77,E77,F77),'ESG Database'!$I$15:$S$818,5,0),"")</f>
        <v>794481</v>
      </c>
      <c r="M77" s="1496">
        <f>IFERROR(VLOOKUP(_xlfn.CONCAT(D77,E77,F77),'ESG Database'!$I$15:$S$818,6,0),"")</f>
        <v>738299</v>
      </c>
      <c r="N77" s="1497">
        <f>IFERROR(VLOOKUP(_xlfn.CONCAT(D77,E77,F77),'ESG Database'!$I$15:$S$818,7,0),"")</f>
        <v>659214</v>
      </c>
      <c r="O77" s="1043">
        <f t="shared" si="1"/>
        <v>-0.41742388758782201</v>
      </c>
      <c r="P77" s="1043">
        <f t="shared" si="2"/>
        <v>-0.1071178479179844</v>
      </c>
      <c r="Q77" s="1503" t="str">
        <f>IFERROR(VLOOKUP(_xlfn.CONCAT(D77,E77,F77),'ESG Database'!$I$15:$S$818,10,0),"")</f>
        <v>-</v>
      </c>
      <c r="R77" s="853" t="str">
        <f>IFERROR(VLOOKUP(_xlfn.CONCAT(D77,E77,F77),'ESG Database'!$I$15:$S$818,11,0),"")</f>
        <v>-90% absolute</v>
      </c>
      <c r="S77" s="111"/>
    </row>
    <row r="78" spans="1:19" ht="14">
      <c r="A78" s="43"/>
      <c r="B78" s="1785" t="s">
        <v>2041</v>
      </c>
      <c r="C78" s="1102" t="s">
        <v>2042</v>
      </c>
      <c r="D78" s="1103" t="s">
        <v>1707</v>
      </c>
      <c r="E78" s="1103" t="s">
        <v>21</v>
      </c>
      <c r="F78" s="1103" t="s">
        <v>24</v>
      </c>
      <c r="G78" s="1102" t="s">
        <v>106</v>
      </c>
      <c r="H78" s="1104" t="str">
        <f>IFERROR(VLOOKUP(D78,'ESG Database'!$D$15:$M$818,3,0),"")</f>
        <v>tCO₂e</v>
      </c>
      <c r="I78" s="1105">
        <f>IFERROR(VLOOKUP(_xlfn.CONCAT(D78,E78,F78),'ESG Database'!$I$15:$S$818,2,0),"")</f>
        <v>169430</v>
      </c>
      <c r="J78" s="1105">
        <f>IFERROR(VLOOKUP(_xlfn.CONCAT(D78,E78,F78),'ESG Database'!$I$15:$S$818,3,0),"")</f>
        <v>77179</v>
      </c>
      <c r="K78" s="1105">
        <f>IFERROR(VLOOKUP(_xlfn.CONCAT(D78,E78,F78),'ESG Database'!$I$15:$S$818,4,0),"")</f>
        <v>77302</v>
      </c>
      <c r="L78" s="1105">
        <f>IFERROR(VLOOKUP(_xlfn.CONCAT(D78,E78,F78),'ESG Database'!$I$15:$S$818,5,0),"")</f>
        <v>78337</v>
      </c>
      <c r="M78" s="1105">
        <f>IFERROR(VLOOKUP(_xlfn.CONCAT(D78,E78,F78),'ESG Database'!$I$15:$S$818,6,0),"")</f>
        <v>77752</v>
      </c>
      <c r="N78" s="1105">
        <f>IFERROR(VLOOKUP(_xlfn.CONCAT(D78,E78,F78),'ESG Database'!$I$15:$S$818,7,0),"")</f>
        <v>75874</v>
      </c>
      <c r="O78" s="1106">
        <f>IFERROR(N78/I78-1,"-")</f>
        <v>-0.5521808416455174</v>
      </c>
      <c r="P78" s="1106">
        <f>IFERROR(N78/M78-1,"-")</f>
        <v>-2.4153719518469008E-2</v>
      </c>
      <c r="Q78" s="1501" t="str">
        <f>IFERROR(VLOOKUP(_xlfn.CONCAT(D78,E78,F78),'ESG Database'!$I$15:$S$818,10,0),"")</f>
        <v>-</v>
      </c>
      <c r="R78" s="1501" t="str">
        <f>IFERROR(VLOOKUP(_xlfn.CONCAT(D78,E78,F78),'ESG Database'!$I$15:$S$818,11,0),"")</f>
        <v>-</v>
      </c>
      <c r="S78" s="111"/>
    </row>
    <row r="79" spans="1:19" ht="14">
      <c r="A79" s="43"/>
      <c r="B79" s="1786"/>
      <c r="C79" s="1107" t="s">
        <v>114</v>
      </c>
      <c r="D79" s="1108" t="s">
        <v>1716</v>
      </c>
      <c r="E79" s="1108" t="s">
        <v>21</v>
      </c>
      <c r="F79" s="1108" t="s">
        <v>24</v>
      </c>
      <c r="G79" s="1107" t="s">
        <v>114</v>
      </c>
      <c r="H79" s="1109" t="str">
        <f>IFERROR(VLOOKUP(D79,'ESG Database'!$D$15:$M$818,3,0),"")</f>
        <v>tCO₂e</v>
      </c>
      <c r="I79" s="1110" t="str">
        <f>IFERROR(VLOOKUP(_xlfn.CONCAT(D79,E79,F79),'ESG Database'!$I$15:$S$818,2,0),"")</f>
        <v>-</v>
      </c>
      <c r="J79" s="1110" t="str">
        <f>IFERROR(VLOOKUP(_xlfn.CONCAT(D79,E79,F79),'ESG Database'!$I$15:$S$818,3,0),"")</f>
        <v>-</v>
      </c>
      <c r="K79" s="1110" t="str">
        <f>IFERROR(VLOOKUP(_xlfn.CONCAT(D79,E79,F79),'ESG Database'!$I$15:$S$818,4,0),"")</f>
        <v>-</v>
      </c>
      <c r="L79" s="1110" t="str">
        <f>IFERROR(VLOOKUP(_xlfn.CONCAT(D79,E79,F79),'ESG Database'!$I$15:$S$818,5,0),"")</f>
        <v>-</v>
      </c>
      <c r="M79" s="1110" t="str">
        <f>IFERROR(VLOOKUP(_xlfn.CONCAT(D79,E79,F79),'ESG Database'!$I$15:$S$818,6,0),"")</f>
        <v>-</v>
      </c>
      <c r="N79" s="1110">
        <f>IFERROR(VLOOKUP(_xlfn.CONCAT(D79,E79,F79),'ESG Database'!$I$15:$S$818,7,0),"")</f>
        <v>733001</v>
      </c>
      <c r="O79" s="1111"/>
      <c r="P79" s="1111"/>
      <c r="Q79" s="1502" t="str">
        <f>IFERROR(VLOOKUP(_xlfn.CONCAT(D79,E79,F79),'ESG Database'!$I$15:$S$818,10,0),"")</f>
        <v>-</v>
      </c>
      <c r="R79" s="1502" t="str">
        <f>IFERROR(VLOOKUP(_xlfn.CONCAT(D79,E79,F79),'ESG Database'!$I$15:$S$818,11,0),"")</f>
        <v>-</v>
      </c>
      <c r="S79" s="111"/>
    </row>
    <row r="80" spans="1:19" ht="14">
      <c r="A80" s="43"/>
      <c r="B80" s="112"/>
      <c r="C80" s="112"/>
      <c r="D80" s="113" t="s">
        <v>115</v>
      </c>
      <c r="E80" s="113" t="s">
        <v>21</v>
      </c>
      <c r="F80" s="113" t="s">
        <v>24</v>
      </c>
      <c r="G80" s="112" t="s">
        <v>116</v>
      </c>
      <c r="H80" s="117" t="str">
        <f>IFERROR(VLOOKUP(D80,'ESG Database'!$D$15:$M$818,3,0),"")</f>
        <v>tCO₂e</v>
      </c>
      <c r="I80" s="118">
        <f>IFERROR(VLOOKUP(_xlfn.CONCAT(D80,E80,F80),'ESG Database'!$I$15:$S$818,2,0),"")</f>
        <v>831663</v>
      </c>
      <c r="J80" s="118">
        <f>IFERROR(VLOOKUP(_xlfn.CONCAT(D80,E80,F80),'ESG Database'!$I$15:$S$818,3,0),"")</f>
        <v>294643.03999999998</v>
      </c>
      <c r="K80" s="118">
        <f>IFERROR(VLOOKUP(_xlfn.CONCAT(D80,E80,F80),'ESG Database'!$I$15:$S$818,4,0),"")</f>
        <v>374097.68</v>
      </c>
      <c r="L80" s="118">
        <f>IFERROR(VLOOKUP(_xlfn.CONCAT(D80,E80,F80),'ESG Database'!$I$15:$S$818,5,0),"")</f>
        <v>444959</v>
      </c>
      <c r="M80" s="118">
        <f>IFERROR(VLOOKUP(_xlfn.CONCAT(D80,E80,F80),'ESG Database'!$I$15:$S$818,6,0),"")</f>
        <v>439053</v>
      </c>
      <c r="N80" s="118">
        <f>IFERROR(VLOOKUP(_xlfn.CONCAT(D80,E80,F80),'ESG Database'!$I$15:$S$818,7,0),"")</f>
        <v>381069</v>
      </c>
      <c r="O80" s="143">
        <f t="shared" si="1"/>
        <v>-0.54179878147759375</v>
      </c>
      <c r="P80" s="143">
        <f t="shared" si="2"/>
        <v>-0.13206606036173307</v>
      </c>
      <c r="Q80" s="1500" t="str">
        <f>IFERROR(VLOOKUP(_xlfn.CONCAT(D80,E80,F80),'ESG Database'!$I$15:$S$818,10,0),"")</f>
        <v>-</v>
      </c>
      <c r="R80" s="1500" t="str">
        <f>IFERROR(VLOOKUP(_xlfn.CONCAT(D80,E80,F80),'ESG Database'!$I$15:$S$818,11,0),"")</f>
        <v>-</v>
      </c>
      <c r="S80" s="111"/>
    </row>
    <row r="81" spans="1:21" ht="14">
      <c r="A81" s="43"/>
      <c r="B81" s="105"/>
      <c r="C81" s="105"/>
      <c r="D81" s="119" t="s">
        <v>1735</v>
      </c>
      <c r="E81" s="119" t="s">
        <v>21</v>
      </c>
      <c r="F81" s="119" t="s">
        <v>24</v>
      </c>
      <c r="G81" s="105" t="s">
        <v>117</v>
      </c>
      <c r="H81" s="106" t="str">
        <f>IFERROR(VLOOKUP(D81,'ESG Database'!$D$15:$M$818,3,0),"")</f>
        <v>tCO₂e</v>
      </c>
      <c r="I81" s="1154"/>
      <c r="J81" s="1154"/>
      <c r="K81" s="120">
        <f>IFERROR(VLOOKUP(_xlfn.CONCAT(D81,E81,F81),'ESG Database'!$I$15:$S$818,4,0),"")</f>
        <v>20883</v>
      </c>
      <c r="L81" s="120">
        <f>IFERROR(VLOOKUP(_xlfn.CONCAT(D81,E81,F81),'ESG Database'!$I$15:$S$818,5,0),"")</f>
        <v>236191</v>
      </c>
      <c r="M81" s="120">
        <f>IFERROR(VLOOKUP(_xlfn.CONCAT(D81,E81,F81),'ESG Database'!$I$15:$S$818,6,0),"")</f>
        <v>314312</v>
      </c>
      <c r="N81" s="1148">
        <f>IFERROR(VLOOKUP(_xlfn.CONCAT(D81,E81,F81),'ESG Database'!$I$15:$S$818,7,0),"")</f>
        <v>381069</v>
      </c>
      <c r="O81" s="147" t="str">
        <f t="shared" si="1"/>
        <v>-</v>
      </c>
      <c r="P81" s="147">
        <f t="shared" si="2"/>
        <v>0.21239087276336899</v>
      </c>
      <c r="Q81" s="1503" t="str">
        <f>IFERROR(VLOOKUP(_xlfn.CONCAT(D81,E81,F81),'ESG Database'!$I$15:$S$818,10,0),"")</f>
        <v>-</v>
      </c>
      <c r="R81" s="1503" t="str">
        <f>IFERROR(VLOOKUP(_xlfn.CONCAT(D81,E81,F81),'ESG Database'!$I$15:$S$818,11,0),"")</f>
        <v>-</v>
      </c>
      <c r="S81" s="111"/>
    </row>
    <row r="82" spans="1:21">
      <c r="A82" s="43"/>
      <c r="B82" s="85" t="s">
        <v>53</v>
      </c>
      <c r="C82" s="43"/>
      <c r="D82" s="43"/>
      <c r="E82" s="43"/>
      <c r="F82" s="43"/>
      <c r="G82" s="43"/>
      <c r="H82" s="47"/>
      <c r="I82" s="99"/>
      <c r="J82" s="99"/>
      <c r="K82" s="99"/>
      <c r="L82" s="99"/>
      <c r="M82" s="99" t="str">
        <f>IFERROR(VLOOKUP(_xlfn.CONCAT(E82,F82,G82),'ESG Database'!$I$15:$S$818,6,0),"")</f>
        <v/>
      </c>
      <c r="N82" s="99"/>
      <c r="O82" s="99"/>
      <c r="P82" s="99"/>
      <c r="Q82" s="43"/>
      <c r="R82" s="43"/>
    </row>
    <row r="83" spans="1:21" ht="14">
      <c r="A83" s="43"/>
      <c r="B83" s="86" t="s">
        <v>1150</v>
      </c>
      <c r="C83" s="85"/>
      <c r="D83" s="85"/>
      <c r="E83" s="85"/>
      <c r="F83" s="85"/>
      <c r="G83" s="126"/>
      <c r="H83" s="127"/>
      <c r="I83" s="128"/>
      <c r="J83" s="128"/>
      <c r="K83" s="970"/>
      <c r="L83" s="129"/>
      <c r="M83" s="129"/>
      <c r="N83" s="129"/>
      <c r="O83" s="130"/>
      <c r="P83" s="130"/>
      <c r="Q83" s="111"/>
      <c r="R83" s="111"/>
    </row>
    <row r="84" spans="1:21" ht="14">
      <c r="A84" s="43"/>
      <c r="B84" s="85"/>
      <c r="C84" s="85"/>
      <c r="D84" s="85"/>
      <c r="E84" s="85"/>
      <c r="F84" s="85"/>
      <c r="G84" s="126"/>
      <c r="H84" s="127"/>
      <c r="I84" s="128"/>
      <c r="J84" s="128"/>
      <c r="K84" s="128"/>
      <c r="L84" s="129"/>
      <c r="M84" s="129"/>
      <c r="N84" s="129"/>
      <c r="O84" s="130"/>
      <c r="P84" s="130"/>
      <c r="Q84" s="111"/>
      <c r="R84" s="111"/>
    </row>
    <row r="85" spans="1:21">
      <c r="A85" s="43"/>
      <c r="B85" s="169"/>
      <c r="C85" s="169"/>
      <c r="D85" s="169"/>
      <c r="E85" s="169"/>
      <c r="F85" s="169"/>
      <c r="G85" s="169"/>
      <c r="H85" s="169"/>
      <c r="I85" s="169"/>
      <c r="J85" s="169"/>
      <c r="K85" s="169"/>
      <c r="L85" s="169"/>
      <c r="M85" s="169"/>
      <c r="N85" s="169"/>
      <c r="O85" s="169"/>
      <c r="P85" s="169"/>
      <c r="Q85" s="131"/>
      <c r="R85" s="131"/>
      <c r="S85" s="17"/>
      <c r="T85" s="17"/>
      <c r="U85" s="17"/>
    </row>
    <row r="86" spans="1:21" ht="18.5">
      <c r="A86" s="43"/>
      <c r="B86" s="132" t="s">
        <v>118</v>
      </c>
      <c r="C86" s="56"/>
      <c r="D86" s="43"/>
      <c r="E86" s="43"/>
      <c r="F86" s="43"/>
      <c r="G86" s="43"/>
      <c r="H86" s="47"/>
      <c r="I86" s="99"/>
      <c r="J86" s="99"/>
      <c r="K86" s="99"/>
      <c r="L86" s="99"/>
      <c r="M86" s="99"/>
      <c r="N86" s="99"/>
      <c r="O86" s="99"/>
      <c r="P86" s="99"/>
      <c r="Q86" s="43"/>
      <c r="R86" s="43"/>
    </row>
    <row r="87" spans="1:21" ht="28">
      <c r="A87" s="43"/>
      <c r="B87" s="61" t="s">
        <v>89</v>
      </c>
      <c r="C87" s="61"/>
      <c r="D87" s="1049" t="s">
        <v>11</v>
      </c>
      <c r="E87" s="61" t="s">
        <v>12</v>
      </c>
      <c r="F87" s="61" t="s">
        <v>13</v>
      </c>
      <c r="G87" s="61" t="s">
        <v>91</v>
      </c>
      <c r="H87" s="61" t="s">
        <v>15</v>
      </c>
      <c r="I87" s="987" t="s">
        <v>1917</v>
      </c>
      <c r="J87" s="825">
        <v>2021</v>
      </c>
      <c r="K87" s="825">
        <v>2022</v>
      </c>
      <c r="L87" s="825">
        <v>2023</v>
      </c>
      <c r="M87" s="825">
        <v>2024</v>
      </c>
      <c r="N87" s="825">
        <v>2025</v>
      </c>
      <c r="O87" s="825" t="s">
        <v>16</v>
      </c>
      <c r="P87" s="825" t="s">
        <v>1245</v>
      </c>
      <c r="Q87" s="63" t="s">
        <v>17</v>
      </c>
      <c r="R87" s="63" t="s">
        <v>18</v>
      </c>
      <c r="S87" s="63"/>
    </row>
    <row r="88" spans="1:21" ht="27">
      <c r="A88" s="43"/>
      <c r="B88" s="1764" t="s">
        <v>96</v>
      </c>
      <c r="C88" s="133"/>
      <c r="D88" s="113" t="s">
        <v>23</v>
      </c>
      <c r="E88" s="113" t="s">
        <v>21</v>
      </c>
      <c r="F88" s="113" t="s">
        <v>24</v>
      </c>
      <c r="G88" s="112" t="s">
        <v>25</v>
      </c>
      <c r="H88" s="134" t="str">
        <f>IFERROR(VLOOKUP(D88,'ESG Database'!$D$15:$M$818,3,0),"")</f>
        <v>tCO₂e/ head</v>
      </c>
      <c r="I88" s="1155">
        <f>IFERROR(VLOOKUP(_xlfn.CONCAT(D88,E88,F88),'ESG Database'!$I$15:$S$818,2,0),"")</f>
        <v>1.0758000000000001</v>
      </c>
      <c r="J88" s="1156">
        <f>IFERROR(VLOOKUP(_xlfn.CONCAT(D88,E88,F88),'ESG Database'!$I$15:$S$818,3,0),"")</f>
        <v>0.11</v>
      </c>
      <c r="K88" s="1156">
        <f>IFERROR(VLOOKUP(_xlfn.CONCAT(D88,E88,F88),'ESG Database'!$I$15:$S$818,4,0),"")</f>
        <v>0.36449999999999999</v>
      </c>
      <c r="L88" s="1156">
        <f>IFERROR(VLOOKUP(_xlfn.CONCAT(D88,E88,F88),'ESG Database'!$I$15:$S$818,5,0),"")</f>
        <v>0.50070000000000003</v>
      </c>
      <c r="M88" s="1156">
        <f>IFERROR(VLOOKUP(_xlfn.CONCAT(D88,E88,F88),'ESG Database'!$I$15:$S$818,6,0),"")</f>
        <v>0.55079999999999996</v>
      </c>
      <c r="N88" s="1155">
        <f>IFERROR(VLOOKUP(_xlfn.CONCAT(D88,E88,F88),'ESG Database'!$I$15:$S$818,7,0),"")</f>
        <v>0.50090000000000001</v>
      </c>
      <c r="O88" s="1157">
        <f t="shared" ref="O88:O92" si="3">IFERROR(N88/I88-1,"-")</f>
        <v>-0.53439300985313265</v>
      </c>
      <c r="P88" s="142">
        <f t="shared" ref="P88:P92" si="4">IFERROR(N88/M88-1,"-")</f>
        <v>-9.0595497458242469E-2</v>
      </c>
      <c r="Q88" s="136" t="str">
        <f>IFERROR(VLOOKUP(_xlfn.CONCAT(D88,E88,F88),'ESG Database'!$I$15:$S$818,10,0),"")</f>
        <v>-55% per employee</v>
      </c>
      <c r="R88" s="136" t="str">
        <f>IFERROR(VLOOKUP(_xlfn.CONCAT(D88,E88,F88),'ESG Database'!$I$15:$S$818,11,0),"")</f>
        <v>-90% absolute</v>
      </c>
      <c r="S88" s="43"/>
    </row>
    <row r="89" spans="1:21" ht="27">
      <c r="A89" s="43"/>
      <c r="B89" s="1765"/>
      <c r="C89" s="133"/>
      <c r="D89" s="113" t="s">
        <v>28</v>
      </c>
      <c r="E89" s="113" t="s">
        <v>21</v>
      </c>
      <c r="F89" s="113" t="s">
        <v>24</v>
      </c>
      <c r="G89" s="112" t="s">
        <v>29</v>
      </c>
      <c r="H89" s="134" t="str">
        <f>IFERROR(VLOOKUP(D89,'ESG Database'!$D$15:$M$818,3,0),"")</f>
        <v>tCO₂e/ head</v>
      </c>
      <c r="I89" s="1155">
        <f>IFERROR(VLOOKUP(_xlfn.CONCAT(D89,E89,F89),'ESG Database'!$I$15:$S$818,2,0),"")</f>
        <v>1.2607999999999999</v>
      </c>
      <c r="J89" s="1156">
        <f>IFERROR(VLOOKUP(_xlfn.CONCAT(D89,E89,F89),'ESG Database'!$I$15:$S$818,3,0),"")</f>
        <v>0.18</v>
      </c>
      <c r="K89" s="1156">
        <f>IFERROR(VLOOKUP(_xlfn.CONCAT(D89,E89,F89),'ESG Database'!$I$15:$S$818,4,0),"")</f>
        <v>0.3977</v>
      </c>
      <c r="L89" s="1156">
        <f>IFERROR(VLOOKUP(_xlfn.CONCAT(D89,E89,F89),'ESG Database'!$I$15:$S$818,5,0),"")</f>
        <v>0.5</v>
      </c>
      <c r="M89" s="1156">
        <f>IFERROR(VLOOKUP(_xlfn.CONCAT(D89,E89,F89),'ESG Database'!$I$15:$S$818,6,0),"")</f>
        <v>0.48480000000000001</v>
      </c>
      <c r="N89" s="1155">
        <f>IFERROR(VLOOKUP(_xlfn.CONCAT(D89,E89,F89),'ESG Database'!$I$15:$S$818,7,0),"")</f>
        <v>0.37790000000000001</v>
      </c>
      <c r="O89" s="1157">
        <f t="shared" si="3"/>
        <v>-0.70026967005076135</v>
      </c>
      <c r="P89" s="142">
        <f t="shared" si="4"/>
        <v>-0.22050330033003296</v>
      </c>
      <c r="Q89" s="136" t="str">
        <f>IFERROR(VLOOKUP(_xlfn.CONCAT(D89,E89,F89),'ESG Database'!$I$15:$S$818,10,0),"")</f>
        <v>-55% per employee</v>
      </c>
      <c r="R89" s="136" t="str">
        <f>IFERROR(VLOOKUP(_xlfn.CONCAT(D89,E89,F89),'ESG Database'!$I$15:$S$818,11,0),"")</f>
        <v>-90% absolute</v>
      </c>
      <c r="S89" s="43"/>
    </row>
    <row r="90" spans="1:21" ht="27">
      <c r="A90" s="43"/>
      <c r="B90" s="1765"/>
      <c r="C90" s="112"/>
      <c r="D90" s="113" t="s">
        <v>119</v>
      </c>
      <c r="E90" s="113" t="s">
        <v>21</v>
      </c>
      <c r="F90" s="113" t="s">
        <v>24</v>
      </c>
      <c r="G90" s="112" t="s">
        <v>120</v>
      </c>
      <c r="H90" s="134" t="str">
        <f>IFERROR(VLOOKUP(D90,'ESG Database'!$D$15:$M$818,3,0),"")</f>
        <v>tCO₂e/ head</v>
      </c>
      <c r="I90" s="1156">
        <f>IFERROR(VLOOKUP(_xlfn.CONCAT(D90,E90,F90),'ESG Database'!$I$15:$S$818,2,0),"")</f>
        <v>3.1097000000000001</v>
      </c>
      <c r="J90" s="1156">
        <f>IFERROR(VLOOKUP(_xlfn.CONCAT(D90,E90,F90),'ESG Database'!$I$15:$S$818,3,0),"")</f>
        <v>1</v>
      </c>
      <c r="K90" s="1156">
        <f>IFERROR(VLOOKUP(_xlfn.CONCAT(D90,E90,F90),'ESG Database'!$I$15:$S$818,4,0),"")</f>
        <v>1.07</v>
      </c>
      <c r="L90" s="1156">
        <f>IFERROR(VLOOKUP(_xlfn.CONCAT(D90,E90,F90),'ESG Database'!$I$15:$S$818,5,0),"")</f>
        <v>1.28</v>
      </c>
      <c r="M90" s="1156">
        <f>IFERROR(VLOOKUP(_xlfn.CONCAT(D90,E90,F90),'ESG Database'!$I$15:$S$818,6,0),"")</f>
        <v>1.3005</v>
      </c>
      <c r="N90" s="1156">
        <f>IFERROR(VLOOKUP(_xlfn.CONCAT(D90,E90,F90),'ESG Database'!$I$15:$S$818,7,0),"")</f>
        <v>1.0920000000000001</v>
      </c>
      <c r="O90" s="1158">
        <f t="shared" si="3"/>
        <v>-0.64884072418561267</v>
      </c>
      <c r="P90" s="142">
        <f t="shared" si="4"/>
        <v>-0.1603229527104959</v>
      </c>
      <c r="Q90" s="1504" t="str">
        <f>IFERROR(VLOOKUP(_xlfn.CONCAT(D90,E90,F90),'ESG Database'!$I$15:$S$818,10,0),"")</f>
        <v>-</v>
      </c>
      <c r="R90" s="1504" t="str">
        <f>IFERROR(VLOOKUP(_xlfn.CONCAT(D90,E90,F90),'ESG Database'!$I$15:$S$818,11,0),"")</f>
        <v>-</v>
      </c>
      <c r="S90" s="43"/>
    </row>
    <row r="91" spans="1:21" ht="27">
      <c r="A91" s="43"/>
      <c r="B91" s="1765"/>
      <c r="C91" s="112"/>
      <c r="D91" s="113" t="s">
        <v>121</v>
      </c>
      <c r="E91" s="113" t="s">
        <v>21</v>
      </c>
      <c r="F91" s="113" t="s">
        <v>24</v>
      </c>
      <c r="G91" s="112" t="s">
        <v>122</v>
      </c>
      <c r="H91" s="134" t="str">
        <f>IFERROR(VLOOKUP(D91,'ESG Database'!$D$15:$M$818,3,0),"")</f>
        <v>tCO₂e/ head</v>
      </c>
      <c r="I91" s="1156">
        <f>IFERROR(VLOOKUP(_xlfn.CONCAT(D91,E91,F91),'ESG Database'!$I$15:$S$818,2,0),"")</f>
        <v>4.2309999999999999</v>
      </c>
      <c r="J91" s="1156">
        <f>IFERROR(VLOOKUP(_xlfn.CONCAT(D91,E91,F91),'ESG Database'!$I$15:$S$818,3,0),"")</f>
        <v>2.0099999999999998</v>
      </c>
      <c r="K91" s="1156">
        <f>IFERROR(VLOOKUP(_xlfn.CONCAT(D91,E91,F91),'ESG Database'!$I$15:$S$818,4,0),"")</f>
        <v>2.1149</v>
      </c>
      <c r="L91" s="1156">
        <f>IFERROR(VLOOKUP(_xlfn.CONCAT(D91,E91,F91),'ESG Database'!$I$15:$S$818,5,0),"")</f>
        <v>2.2799999999999998</v>
      </c>
      <c r="M91" s="1156">
        <f>IFERROR(VLOOKUP(_xlfn.CONCAT(D91,E91,F91),'ESG Database'!$I$15:$S$818,6,0),"")</f>
        <v>2.1869000000000001</v>
      </c>
      <c r="N91" s="1156">
        <f>IFERROR(VLOOKUP(_xlfn.CONCAT(D91,E91,F91),'ESG Database'!$I$15:$S$818,7,0),"")</f>
        <v>1.8891</v>
      </c>
      <c r="O91" s="1158">
        <f t="shared" si="3"/>
        <v>-0.55350980855589693</v>
      </c>
      <c r="P91" s="142">
        <f t="shared" si="4"/>
        <v>-0.1361744935753807</v>
      </c>
      <c r="Q91" s="1504" t="str">
        <f>IFERROR(VLOOKUP(_xlfn.CONCAT(D91,E91,F91),'ESG Database'!$I$15:$S$818,10,0),"")</f>
        <v>-</v>
      </c>
      <c r="R91" s="1504" t="str">
        <f>IFERROR(VLOOKUP(_xlfn.CONCAT(D91,E91,F91),'ESG Database'!$I$15:$S$818,11,0),"")</f>
        <v>-</v>
      </c>
      <c r="S91" s="43"/>
    </row>
    <row r="92" spans="1:21" ht="27">
      <c r="A92" s="43"/>
      <c r="B92" s="1766"/>
      <c r="C92" s="105"/>
      <c r="D92" s="119" t="s">
        <v>1733</v>
      </c>
      <c r="E92" s="119" t="s">
        <v>21</v>
      </c>
      <c r="F92" s="119" t="s">
        <v>24</v>
      </c>
      <c r="G92" s="105" t="s">
        <v>123</v>
      </c>
      <c r="H92" s="137" t="str">
        <f>IFERROR(VLOOKUP(D92,'ESG Database'!$D$15:$M$818,3,0),"")</f>
        <v>tCO₂e/€</v>
      </c>
      <c r="I92" s="1159">
        <f>IFERROR(VLOOKUP(_xlfn.CONCAT(D92,E92,F92),'ESG Database'!$I$15:$S$818,2,0),"")</f>
        <v>80.11</v>
      </c>
      <c r="J92" s="1159">
        <f>IFERROR(VLOOKUP(_xlfn.CONCAT(D92,E92,F92),'ESG Database'!$I$15:$S$818,3,0),"")</f>
        <v>32.779019823788502</v>
      </c>
      <c r="K92" s="1159">
        <f>IFERROR(VLOOKUP(_xlfn.CONCAT(D92,E92,F92),'ESG Database'!$I$15:$S$818,4,0),"")</f>
        <v>33.632552852921101</v>
      </c>
      <c r="L92" s="1159">
        <f>IFERROR(VLOOKUP(_xlfn.CONCAT(D92,E92,F92),'ESG Database'!$I$15:$S$818,5,0),"")</f>
        <v>35.28</v>
      </c>
      <c r="M92" s="1159">
        <f>IFERROR(VLOOKUP(_xlfn.CONCAT(D92,E92,F92),'ESG Database'!$I$15:$S$818,6,0),"")</f>
        <v>33.409999999999997</v>
      </c>
      <c r="N92" s="1159">
        <f>IFERROR(VLOOKUP(_xlfn.CONCAT(D92,E92,F92),'ESG Database'!$I$15:$S$818,7,0),"")</f>
        <v>29.3440462942355</v>
      </c>
      <c r="O92" s="629">
        <f t="shared" si="3"/>
        <v>-0.63370307958762329</v>
      </c>
      <c r="P92" s="147">
        <f t="shared" si="4"/>
        <v>-0.12169870415338213</v>
      </c>
      <c r="Q92" s="1503" t="str">
        <f>IFERROR(VLOOKUP(_xlfn.CONCAT(D92,E92,F92),'ESG Database'!$I$15:$S$818,10,0),"")</f>
        <v>-</v>
      </c>
      <c r="R92" s="1503" t="str">
        <f>IFERROR(VLOOKUP(_xlfn.CONCAT(D92,E92,F92),'ESG Database'!$I$15:$S$818,11,0),"")</f>
        <v>-</v>
      </c>
      <c r="S92" s="43"/>
    </row>
    <row r="93" spans="1:21">
      <c r="A93" s="43"/>
      <c r="B93" s="86" t="s">
        <v>1150</v>
      </c>
      <c r="C93" s="138"/>
      <c r="D93" s="138"/>
      <c r="E93" s="138"/>
      <c r="F93" s="138"/>
      <c r="G93" s="138"/>
      <c r="H93" s="138"/>
      <c r="I93" s="138"/>
      <c r="J93" s="138"/>
      <c r="K93" s="138"/>
      <c r="L93" s="138"/>
      <c r="M93" s="138"/>
      <c r="N93" s="138"/>
      <c r="O93" s="138"/>
      <c r="P93" s="138"/>
      <c r="Q93" s="138"/>
      <c r="R93" s="138"/>
      <c r="S93" s="17"/>
      <c r="T93" s="17"/>
      <c r="U93" s="17"/>
    </row>
    <row r="94" spans="1:21">
      <c r="A94" s="43"/>
      <c r="B94" s="138"/>
      <c r="C94" s="138"/>
      <c r="D94" s="138"/>
      <c r="E94" s="138"/>
      <c r="F94" s="138"/>
      <c r="G94" s="138"/>
      <c r="H94" s="138"/>
      <c r="I94" s="138"/>
      <c r="J94" s="138"/>
      <c r="K94" s="138"/>
      <c r="L94" s="138"/>
      <c r="M94" s="138"/>
      <c r="N94" s="138"/>
      <c r="O94" s="138"/>
      <c r="P94" s="138"/>
      <c r="Q94" s="138"/>
      <c r="R94" s="138"/>
      <c r="S94" s="17"/>
      <c r="T94" s="17"/>
      <c r="U94" s="17"/>
    </row>
    <row r="95" spans="1:21" ht="14" customHeight="1">
      <c r="A95" s="43"/>
      <c r="B95" s="1780" t="s">
        <v>2025</v>
      </c>
      <c r="C95" s="1780"/>
      <c r="D95" s="1780"/>
      <c r="E95" s="1780"/>
      <c r="F95" s="1780"/>
      <c r="G95" s="1780"/>
      <c r="H95" s="1780"/>
      <c r="I95" s="1780"/>
      <c r="J95" s="1780"/>
      <c r="K95" s="1780"/>
      <c r="L95" s="1780"/>
      <c r="M95" s="1780"/>
      <c r="N95" s="1780"/>
      <c r="O95" s="1780"/>
      <c r="P95" s="1780"/>
      <c r="Q95" s="1780"/>
      <c r="R95" s="138"/>
      <c r="S95" s="17"/>
      <c r="T95" s="17"/>
      <c r="U95" s="17"/>
    </row>
    <row r="96" spans="1:21">
      <c r="A96" s="43"/>
      <c r="B96" s="1780"/>
      <c r="C96" s="1780"/>
      <c r="D96" s="1780"/>
      <c r="E96" s="1780"/>
      <c r="F96" s="1780"/>
      <c r="G96" s="1780"/>
      <c r="H96" s="1780"/>
      <c r="I96" s="1780"/>
      <c r="J96" s="1780"/>
      <c r="K96" s="1780"/>
      <c r="L96" s="1780"/>
      <c r="M96" s="1780"/>
      <c r="N96" s="1780"/>
      <c r="O96" s="1780"/>
      <c r="P96" s="1780"/>
      <c r="Q96" s="1780"/>
      <c r="R96" s="138"/>
      <c r="S96" s="17"/>
      <c r="T96" s="17"/>
      <c r="U96" s="17"/>
    </row>
    <row r="97" spans="1:21">
      <c r="A97" s="43"/>
      <c r="B97" s="1780"/>
      <c r="C97" s="1780"/>
      <c r="D97" s="1780"/>
      <c r="E97" s="1780"/>
      <c r="F97" s="1780"/>
      <c r="G97" s="1780"/>
      <c r="H97" s="1780"/>
      <c r="I97" s="1780"/>
      <c r="J97" s="1780"/>
      <c r="K97" s="1780"/>
      <c r="L97" s="1780"/>
      <c r="M97" s="1780"/>
      <c r="N97" s="1780"/>
      <c r="O97" s="1780"/>
      <c r="P97" s="1780"/>
      <c r="Q97" s="1780"/>
      <c r="R97" s="138"/>
      <c r="S97" s="17"/>
      <c r="T97" s="17"/>
      <c r="U97" s="17"/>
    </row>
    <row r="98" spans="1:21">
      <c r="A98" s="43"/>
      <c r="B98" s="1780"/>
      <c r="C98" s="1780"/>
      <c r="D98" s="1780"/>
      <c r="E98" s="1780"/>
      <c r="F98" s="1780"/>
      <c r="G98" s="1780"/>
      <c r="H98" s="1780"/>
      <c r="I98" s="1780"/>
      <c r="J98" s="1780"/>
      <c r="K98" s="1780"/>
      <c r="L98" s="1780"/>
      <c r="M98" s="1780"/>
      <c r="N98" s="1780"/>
      <c r="O98" s="1780"/>
      <c r="P98" s="1780"/>
      <c r="Q98" s="1780"/>
      <c r="R98" s="138"/>
      <c r="S98" s="17"/>
      <c r="T98" s="17"/>
      <c r="U98" s="17"/>
    </row>
    <row r="99" spans="1:21">
      <c r="A99" s="43"/>
      <c r="B99" s="1780"/>
      <c r="C99" s="1780"/>
      <c r="D99" s="1780"/>
      <c r="E99" s="1780"/>
      <c r="F99" s="1780"/>
      <c r="G99" s="1780"/>
      <c r="H99" s="1780"/>
      <c r="I99" s="1780"/>
      <c r="J99" s="1780"/>
      <c r="K99" s="1780"/>
      <c r="L99" s="1780"/>
      <c r="M99" s="1780"/>
      <c r="N99" s="1780"/>
      <c r="O99" s="1780"/>
      <c r="P99" s="1780"/>
      <c r="Q99" s="1780"/>
      <c r="R99" s="138"/>
      <c r="S99" s="17"/>
      <c r="T99" s="17"/>
      <c r="U99" s="17"/>
    </row>
    <row r="100" spans="1:21">
      <c r="A100" s="43"/>
      <c r="B100" s="1780"/>
      <c r="C100" s="1780"/>
      <c r="D100" s="1780"/>
      <c r="E100" s="1780"/>
      <c r="F100" s="1780"/>
      <c r="G100" s="1780"/>
      <c r="H100" s="1780"/>
      <c r="I100" s="1780"/>
      <c r="J100" s="1780"/>
      <c r="K100" s="1780"/>
      <c r="L100" s="1780"/>
      <c r="M100" s="1780"/>
      <c r="N100" s="1780"/>
      <c r="O100" s="1780"/>
      <c r="P100" s="1780"/>
      <c r="Q100" s="1780"/>
      <c r="R100" s="138"/>
      <c r="S100" s="17"/>
      <c r="T100" s="17"/>
      <c r="U100" s="17"/>
    </row>
    <row r="101" spans="1:21">
      <c r="A101" s="43"/>
      <c r="B101" s="1780"/>
      <c r="C101" s="1780"/>
      <c r="D101" s="1780"/>
      <c r="E101" s="1780"/>
      <c r="F101" s="1780"/>
      <c r="G101" s="1780"/>
      <c r="H101" s="1780"/>
      <c r="I101" s="1780"/>
      <c r="J101" s="1780"/>
      <c r="K101" s="1780"/>
      <c r="L101" s="1780"/>
      <c r="M101" s="1780"/>
      <c r="N101" s="1780"/>
      <c r="O101" s="1780"/>
      <c r="P101" s="1780"/>
      <c r="Q101" s="1780"/>
      <c r="R101" s="138"/>
      <c r="S101" s="17"/>
      <c r="T101" s="17"/>
      <c r="U101" s="17"/>
    </row>
    <row r="102" spans="1:21">
      <c r="A102" s="43"/>
      <c r="B102" s="1780"/>
      <c r="C102" s="1780"/>
      <c r="D102" s="1780"/>
      <c r="E102" s="1780"/>
      <c r="F102" s="1780"/>
      <c r="G102" s="1780"/>
      <c r="H102" s="1780"/>
      <c r="I102" s="1780"/>
      <c r="J102" s="1780"/>
      <c r="K102" s="1780"/>
      <c r="L102" s="1780"/>
      <c r="M102" s="1780"/>
      <c r="N102" s="1780"/>
      <c r="O102" s="1780"/>
      <c r="P102" s="1780"/>
      <c r="Q102" s="1780"/>
      <c r="R102" s="138"/>
      <c r="S102" s="17"/>
      <c r="T102" s="17"/>
      <c r="U102" s="17"/>
    </row>
    <row r="103" spans="1:21">
      <c r="A103" s="43"/>
      <c r="B103" s="1780"/>
      <c r="C103" s="1780"/>
      <c r="D103" s="1780"/>
      <c r="E103" s="1780"/>
      <c r="F103" s="1780"/>
      <c r="G103" s="1780"/>
      <c r="H103" s="1780"/>
      <c r="I103" s="1780"/>
      <c r="J103" s="1780"/>
      <c r="K103" s="1780"/>
      <c r="L103" s="1780"/>
      <c r="M103" s="1780"/>
      <c r="N103" s="1780"/>
      <c r="O103" s="1780"/>
      <c r="P103" s="1780"/>
      <c r="Q103" s="1780"/>
      <c r="R103" s="138"/>
      <c r="S103" s="17"/>
      <c r="T103" s="17"/>
      <c r="U103" s="17"/>
    </row>
    <row r="104" spans="1:21">
      <c r="A104" s="43"/>
      <c r="B104" s="1780"/>
      <c r="C104" s="1780"/>
      <c r="D104" s="1780"/>
      <c r="E104" s="1780"/>
      <c r="F104" s="1780"/>
      <c r="G104" s="1780"/>
      <c r="H104" s="1780"/>
      <c r="I104" s="1780"/>
      <c r="J104" s="1780"/>
      <c r="K104" s="1780"/>
      <c r="L104" s="1780"/>
      <c r="M104" s="1780"/>
      <c r="N104" s="1780"/>
      <c r="O104" s="1780"/>
      <c r="P104" s="1780"/>
      <c r="Q104" s="1780"/>
      <c r="R104" s="138"/>
      <c r="S104" s="17"/>
      <c r="T104" s="17"/>
      <c r="U104" s="17"/>
    </row>
    <row r="105" spans="1:21" ht="124.5" customHeight="1">
      <c r="A105" s="43"/>
      <c r="B105" s="1780"/>
      <c r="C105" s="1780"/>
      <c r="D105" s="1780"/>
      <c r="E105" s="1780"/>
      <c r="F105" s="1780"/>
      <c r="G105" s="1780"/>
      <c r="H105" s="1780"/>
      <c r="I105" s="1780"/>
      <c r="J105" s="1780"/>
      <c r="K105" s="1780"/>
      <c r="L105" s="1780"/>
      <c r="M105" s="1780"/>
      <c r="N105" s="1780"/>
      <c r="O105" s="1780"/>
      <c r="P105" s="1780"/>
      <c r="Q105" s="1780"/>
      <c r="R105" s="138"/>
      <c r="S105" s="17"/>
      <c r="T105" s="17"/>
      <c r="U105" s="17"/>
    </row>
    <row r="106" spans="1:21">
      <c r="A106" s="43"/>
      <c r="B106" s="131"/>
      <c r="C106" s="131"/>
      <c r="D106" s="131"/>
      <c r="E106" s="131"/>
      <c r="F106" s="131"/>
      <c r="G106" s="131"/>
      <c r="H106" s="131"/>
      <c r="I106" s="131"/>
      <c r="J106" s="131"/>
      <c r="K106" s="131"/>
      <c r="L106" s="131"/>
      <c r="M106" s="131"/>
      <c r="N106" s="131"/>
      <c r="O106" s="131"/>
      <c r="P106" s="131"/>
      <c r="Q106" s="131"/>
      <c r="R106" s="138"/>
      <c r="S106" s="17"/>
      <c r="T106" s="17"/>
      <c r="U106" s="17"/>
    </row>
    <row r="107" spans="1:21" ht="18.5">
      <c r="A107" s="43"/>
      <c r="B107" s="132"/>
      <c r="C107" s="56"/>
      <c r="D107" s="43"/>
      <c r="E107" s="1044"/>
      <c r="F107" s="43"/>
      <c r="G107" s="43"/>
      <c r="H107" s="47"/>
      <c r="I107" s="99"/>
      <c r="J107" s="99"/>
      <c r="K107" s="99"/>
      <c r="L107" s="99"/>
      <c r="M107" s="99"/>
      <c r="N107" s="99"/>
      <c r="O107" s="99"/>
      <c r="P107" s="99"/>
      <c r="Q107" s="43"/>
      <c r="R107" s="43"/>
      <c r="S107" s="17"/>
      <c r="T107" s="17"/>
      <c r="U107" s="17"/>
    </row>
    <row r="108" spans="1:21" ht="18.5">
      <c r="A108" s="43"/>
      <c r="B108" s="1160" t="s">
        <v>2043</v>
      </c>
      <c r="C108" s="1117"/>
      <c r="D108" s="1117"/>
      <c r="E108" s="1117"/>
      <c r="F108" s="1117"/>
      <c r="G108" s="1117"/>
      <c r="H108" s="1117"/>
      <c r="I108" s="1117"/>
      <c r="J108" s="1117"/>
      <c r="K108" s="1117"/>
      <c r="L108" s="1117"/>
      <c r="M108" s="1117"/>
      <c r="N108" s="1117"/>
      <c r="O108" s="1117"/>
      <c r="P108" s="1117"/>
      <c r="Q108" s="1117"/>
      <c r="R108" s="138"/>
      <c r="S108" s="17"/>
      <c r="T108" s="17"/>
      <c r="U108" s="17"/>
    </row>
    <row r="109" spans="1:21" ht="28">
      <c r="A109" s="43"/>
      <c r="B109" s="1114" t="s">
        <v>89</v>
      </c>
      <c r="C109" s="1114"/>
      <c r="D109" s="151" t="s">
        <v>11</v>
      </c>
      <c r="E109" s="1114" t="s">
        <v>12</v>
      </c>
      <c r="F109" s="1114" t="s">
        <v>13</v>
      </c>
      <c r="G109" s="1114" t="s">
        <v>91</v>
      </c>
      <c r="H109" s="1114" t="s">
        <v>15</v>
      </c>
      <c r="I109" s="1115" t="s">
        <v>1917</v>
      </c>
      <c r="J109" s="1116">
        <v>2021</v>
      </c>
      <c r="K109" s="1116">
        <v>2022</v>
      </c>
      <c r="L109" s="1116">
        <v>2023</v>
      </c>
      <c r="M109" s="1116">
        <v>2024</v>
      </c>
      <c r="N109" s="1116">
        <v>2025</v>
      </c>
      <c r="O109" s="1116" t="s">
        <v>16</v>
      </c>
      <c r="P109" s="1116" t="s">
        <v>1245</v>
      </c>
      <c r="Q109" s="63" t="s">
        <v>17</v>
      </c>
      <c r="R109" s="63" t="s">
        <v>18</v>
      </c>
      <c r="S109" s="17"/>
      <c r="T109" s="17"/>
      <c r="U109" s="17"/>
    </row>
    <row r="110" spans="1:21" ht="14">
      <c r="A110" s="43"/>
      <c r="B110" s="1764" t="s">
        <v>96</v>
      </c>
      <c r="C110" s="133"/>
      <c r="D110" s="113" t="s">
        <v>2044</v>
      </c>
      <c r="E110" s="113" t="s">
        <v>21</v>
      </c>
      <c r="F110" s="113" t="s">
        <v>24</v>
      </c>
      <c r="G110" s="112" t="s">
        <v>2050</v>
      </c>
      <c r="H110" s="134" t="str">
        <f>IFERROR(VLOOKUP(D110,'ESG Database'!$D$15:$M$818,3,0),"")</f>
        <v>%</v>
      </c>
      <c r="I110" s="1508" t="str">
        <f>IFERROR(VLOOKUP(_xlfn.CONCAT(D110,E110,F110),'ESG Database'!$I$15:$S$818,2,0),"")</f>
        <v>-</v>
      </c>
      <c r="J110" s="1509" t="str">
        <f>IFERROR(VLOOKUP(_xlfn.CONCAT(D110,E110,F110),'ESG Database'!$I$15:$S$818,3,0),"")</f>
        <v>-</v>
      </c>
      <c r="K110" s="1509" t="str">
        <f>IFERROR(VLOOKUP(_xlfn.CONCAT(D110,E110,F110),'ESG Database'!$I$15:$S$818,4,0),"")</f>
        <v>-</v>
      </c>
      <c r="L110" s="1509" t="str">
        <f>IFERROR(VLOOKUP(_xlfn.CONCAT(D110,E110,F110),'ESG Database'!$I$15:$S$818,5,0),"")</f>
        <v>-</v>
      </c>
      <c r="M110" s="472">
        <f>IFERROR(VLOOKUP(_xlfn.CONCAT(D110,E110,F110),'ESG Database'!$I$15:$S$818,6,0),"")</f>
        <v>0.2</v>
      </c>
      <c r="N110" s="472">
        <f>IFERROR(VLOOKUP(_xlfn.CONCAT(D110,E110,F110),'ESG Database'!$I$15:$S$818,7,0),"")</f>
        <v>0.24970000000000001</v>
      </c>
      <c r="O110" s="1513" t="str">
        <f>IFERROR(N110/I110-1,"-")</f>
        <v>-</v>
      </c>
      <c r="P110" s="142">
        <f>IFERROR(N110/M110-1,"-")</f>
        <v>0.24849999999999994</v>
      </c>
      <c r="Q110" s="1504" t="str">
        <f>IFERROR(VLOOKUP(_xlfn.CONCAT(D110,E110,F110),'ESG Database'!$I$15:$S$818,10,0),"")</f>
        <v>-</v>
      </c>
      <c r="R110" s="1504" t="str">
        <f>IFERROR(VLOOKUP(_xlfn.CONCAT(D110,E110,F110),'ESG Database'!$I$15:$S$818,11,0),"")</f>
        <v>-</v>
      </c>
      <c r="S110" s="17"/>
      <c r="T110" s="17"/>
      <c r="U110" s="17"/>
    </row>
    <row r="111" spans="1:21" ht="14">
      <c r="A111" s="43"/>
      <c r="B111" s="1765"/>
      <c r="C111" s="133"/>
      <c r="D111" s="113" t="s">
        <v>2045</v>
      </c>
      <c r="E111" s="113" t="s">
        <v>21</v>
      </c>
      <c r="F111" s="113" t="s">
        <v>24</v>
      </c>
      <c r="G111" s="112" t="s">
        <v>2051</v>
      </c>
      <c r="H111" s="134" t="str">
        <f>IFERROR(VLOOKUP(D111,'ESG Database'!$D$15:$M$818,3,0),"")</f>
        <v>%</v>
      </c>
      <c r="I111" s="1508" t="str">
        <f>IFERROR(VLOOKUP(_xlfn.CONCAT(D111,E111,F111),'ESG Database'!$I$15:$S$818,2,0),"")</f>
        <v>-</v>
      </c>
      <c r="J111" s="1509" t="str">
        <f>IFERROR(VLOOKUP(_xlfn.CONCAT(D111,E111,F111),'ESG Database'!$I$15:$S$818,3,0),"")</f>
        <v>-</v>
      </c>
      <c r="K111" s="1509" t="str">
        <f>IFERROR(VLOOKUP(_xlfn.CONCAT(D111,E111,F111),'ESG Database'!$I$15:$S$818,4,0),"")</f>
        <v>-</v>
      </c>
      <c r="L111" s="1509" t="str">
        <f>IFERROR(VLOOKUP(_xlfn.CONCAT(D111,E111,F111),'ESG Database'!$I$15:$S$818,5,0),"")</f>
        <v>-</v>
      </c>
      <c r="M111" s="472">
        <f>IFERROR(VLOOKUP(_xlfn.CONCAT(D111,E111,F111),'ESG Database'!$I$15:$S$818,6,0),"")</f>
        <v>0.8</v>
      </c>
      <c r="N111" s="472">
        <f>IFERROR(VLOOKUP(_xlfn.CONCAT(D111,E111,F111),'ESG Database'!$I$15:$S$818,7,0),"")</f>
        <v>0.75029999999999997</v>
      </c>
      <c r="O111" s="1513" t="str">
        <f>IFERROR(N111/I111-1,"-")</f>
        <v>-</v>
      </c>
      <c r="P111" s="142">
        <f>IFERROR(N111/M111-1,"-")</f>
        <v>-6.2125000000000097E-2</v>
      </c>
      <c r="Q111" s="1504" t="str">
        <f>IFERROR(VLOOKUP(_xlfn.CONCAT(D111,E111,F111),'ESG Database'!$I$15:$S$818,10,0),"")</f>
        <v>-</v>
      </c>
      <c r="R111" s="1504" t="str">
        <f>IFERROR(VLOOKUP(_xlfn.CONCAT(D111,E111,F111),'ESG Database'!$I$15:$S$818,11,0),"")</f>
        <v>-</v>
      </c>
      <c r="S111" s="17"/>
      <c r="T111" s="17"/>
      <c r="U111" s="17"/>
    </row>
    <row r="112" spans="1:21">
      <c r="A112" s="43"/>
      <c r="B112" s="1765"/>
      <c r="C112" s="112"/>
      <c r="D112" s="113" t="s">
        <v>1735</v>
      </c>
      <c r="E112" s="113" t="s">
        <v>21</v>
      </c>
      <c r="F112" s="113" t="s">
        <v>24</v>
      </c>
      <c r="G112" s="112" t="s">
        <v>136</v>
      </c>
      <c r="H112" s="134" t="str">
        <f>IFERROR(VLOOKUP(D112,'ESG Database'!$D$15:$M$818,3,0),"")</f>
        <v>tCO₂e</v>
      </c>
      <c r="I112" s="1509">
        <f>IFERROR(VLOOKUP(_xlfn.CONCAT(D112,E112,F112),'ESG Database'!$I$15:$S$818,2,0),"")</f>
        <v>0</v>
      </c>
      <c r="J112" s="1509">
        <f>IFERROR(VLOOKUP(_xlfn.CONCAT(D112,E112,F112),'ESG Database'!$I$15:$S$818,3,0),"")</f>
        <v>0</v>
      </c>
      <c r="K112" s="1511">
        <f>IFERROR(VLOOKUP(_xlfn.CONCAT(D112,E112,F112),'ESG Database'!$I$15:$S$818,4,0),"")</f>
        <v>20883</v>
      </c>
      <c r="L112" s="1511">
        <f>IFERROR(VLOOKUP(_xlfn.CONCAT(D112,E112,F112),'ESG Database'!$I$15:$S$818,5,0),"")</f>
        <v>236191</v>
      </c>
      <c r="M112" s="1511">
        <f>IFERROR(VLOOKUP(_xlfn.CONCAT(D112,E112,F112),'ESG Database'!$I$15:$S$818,6,0),"")</f>
        <v>314312</v>
      </c>
      <c r="N112" s="1512">
        <f>IFERROR(VLOOKUP(_xlfn.CONCAT(D112,E112,F112),'ESG Database'!$I$15:$S$818,7,0),"")</f>
        <v>381069</v>
      </c>
      <c r="O112" s="1514" t="str">
        <f>IFERROR(N112/I112-1,"-")</f>
        <v>-</v>
      </c>
      <c r="P112" s="1158">
        <f>IFERROR(N112/M112-1,"-")</f>
        <v>0.21239087276336899</v>
      </c>
      <c r="Q112" s="1504" t="str">
        <f>IFERROR(VLOOKUP(_xlfn.CONCAT(D112,E112,F112),'ESG Database'!$I$15:$S$818,10,0),"")</f>
        <v>-</v>
      </c>
      <c r="R112" s="1504" t="str">
        <f>IFERROR(VLOOKUP(_xlfn.CONCAT(D112,E112,F112),'ESG Database'!$I$15:$S$818,11,0),"")</f>
        <v>-</v>
      </c>
      <c r="S112" s="17"/>
      <c r="T112" s="17"/>
      <c r="U112" s="17"/>
    </row>
    <row r="113" spans="1:21" ht="27">
      <c r="A113" s="43"/>
      <c r="B113" s="1765"/>
      <c r="C113" s="112"/>
      <c r="D113" s="113" t="s">
        <v>1762</v>
      </c>
      <c r="E113" s="113" t="s">
        <v>21</v>
      </c>
      <c r="F113" s="113" t="s">
        <v>24</v>
      </c>
      <c r="G113" s="112" t="s">
        <v>1763</v>
      </c>
      <c r="H113" s="134" t="str">
        <f>IFERROR(VLOOKUP(D113,'ESG Database'!$D$15:$M$818,3,0),"")</f>
        <v>%</v>
      </c>
      <c r="I113" s="1509" t="str">
        <f>IFERROR(VLOOKUP(_xlfn.CONCAT(D113,E113,F113),'ESG Database'!$I$15:$S$818,2,0),"")</f>
        <v>-</v>
      </c>
      <c r="J113" s="1509" t="str">
        <f>IFERROR(VLOOKUP(_xlfn.CONCAT(D113,E113,F113),'ESG Database'!$I$15:$S$818,3,0),"")</f>
        <v>-</v>
      </c>
      <c r="K113" s="1509" t="str">
        <f>IFERROR(VLOOKUP(_xlfn.CONCAT(D113,E113,F113),'ESG Database'!$I$15:$S$818,4,0),"")</f>
        <v>-</v>
      </c>
      <c r="L113" s="1509" t="str">
        <f>IFERROR(VLOOKUP(_xlfn.CONCAT(D113,E113,F113),'ESG Database'!$I$15:$S$818,5,0),"")</f>
        <v>-</v>
      </c>
      <c r="M113" s="1509" t="str">
        <f>IFERROR(VLOOKUP(_xlfn.CONCAT(D113,E113,F113),'ESG Database'!$I$15:$S$818,6,0),"")</f>
        <v>-</v>
      </c>
      <c r="N113" s="472">
        <f>IFERROR(VLOOKUP(_xlfn.CONCAT(D113,E113,F113),'ESG Database'!$I$15:$S$818,7,0),"")</f>
        <v>1</v>
      </c>
      <c r="O113" s="1514" t="str">
        <f>IFERROR(N113/I113-1,"-")</f>
        <v>-</v>
      </c>
      <c r="P113" s="1514" t="str">
        <f>IFERROR(N113/M113-1,"-")</f>
        <v>-</v>
      </c>
      <c r="Q113" s="136">
        <f>IFERROR(VLOOKUP(_xlfn.CONCAT(D113,E113,F113),'ESG Database'!$I$15:$S$818,10,0),"")</f>
        <v>1</v>
      </c>
      <c r="R113" s="1504" t="str">
        <f>IFERROR(VLOOKUP(_xlfn.CONCAT(D113,E113,F113),'ESG Database'!$I$15:$S$818,11,0),"")</f>
        <v>-</v>
      </c>
      <c r="S113" s="17"/>
      <c r="T113" s="17"/>
      <c r="U113" s="17"/>
    </row>
    <row r="114" spans="1:21" ht="27">
      <c r="A114" s="43"/>
      <c r="B114" s="1766"/>
      <c r="C114" s="105"/>
      <c r="D114" s="119" t="s">
        <v>1765</v>
      </c>
      <c r="E114" s="119" t="s">
        <v>21</v>
      </c>
      <c r="F114" s="119" t="s">
        <v>24</v>
      </c>
      <c r="G114" s="105" t="s">
        <v>1766</v>
      </c>
      <c r="H114" s="137" t="str">
        <f>IFERROR(VLOOKUP(D114,'ESG Database'!$D$15:$M$818,3,0),"")</f>
        <v>%</v>
      </c>
      <c r="I114" s="1510" t="str">
        <f>IFERROR(VLOOKUP(_xlfn.CONCAT(D114,E114,F114),'ESG Database'!$I$15:$S$818,2,0),"")</f>
        <v>-</v>
      </c>
      <c r="J114" s="1510" t="str">
        <f>IFERROR(VLOOKUP(_xlfn.CONCAT(D114,E114,F114),'ESG Database'!$I$15:$S$818,3,0),"")</f>
        <v>-</v>
      </c>
      <c r="K114" s="1510" t="str">
        <f>IFERROR(VLOOKUP(_xlfn.CONCAT(D114,E114,F114),'ESG Database'!$I$15:$S$818,4,0),"")</f>
        <v>-</v>
      </c>
      <c r="L114" s="1510" t="str">
        <f>IFERROR(VLOOKUP(_xlfn.CONCAT(D114,E114,F114),'ESG Database'!$I$15:$S$818,5,0),"")</f>
        <v>-</v>
      </c>
      <c r="M114" s="1510" t="str">
        <f>IFERROR(VLOOKUP(_xlfn.CONCAT(D114,E114,F114),'ESG Database'!$I$15:$S$818,6,0),"")</f>
        <v>-</v>
      </c>
      <c r="N114" s="469">
        <f>IFERROR(VLOOKUP(_xlfn.CONCAT(D114,E114,F114),'ESG Database'!$I$15:$S$818,7,0),"")</f>
        <v>0.57806569642028205</v>
      </c>
      <c r="O114" s="1419" t="str">
        <f>IFERROR(N114/I114-1,"-")</f>
        <v>-</v>
      </c>
      <c r="P114" s="1419" t="str">
        <f>IFERROR(N114/M114-1,"-")</f>
        <v>-</v>
      </c>
      <c r="Q114" s="116">
        <f>IFERROR(VLOOKUP(_xlfn.CONCAT(D114,E114,F114),'ESG Database'!$I$15:$S$818,10,0),"")</f>
        <v>1</v>
      </c>
      <c r="R114" s="1503" t="str">
        <f>IFERROR(VLOOKUP(_xlfn.CONCAT(D114,E114,F114),'ESG Database'!$I$15:$S$818,11,0),"")</f>
        <v>-</v>
      </c>
      <c r="S114" s="17"/>
      <c r="T114" s="17"/>
      <c r="U114" s="17"/>
    </row>
    <row r="115" spans="1:21">
      <c r="A115" s="43"/>
      <c r="B115" s="131"/>
      <c r="C115" s="131"/>
      <c r="D115" s="131"/>
      <c r="E115" s="131"/>
      <c r="F115" s="131"/>
      <c r="G115" s="131"/>
      <c r="H115" s="131"/>
      <c r="I115" s="131"/>
      <c r="J115" s="131"/>
      <c r="K115" s="131"/>
      <c r="L115" s="131"/>
      <c r="M115" s="131"/>
      <c r="N115" s="131"/>
      <c r="O115" s="131"/>
      <c r="P115" s="131"/>
      <c r="Q115" s="1113"/>
      <c r="R115" s="138"/>
      <c r="S115" s="17"/>
      <c r="T115" s="17"/>
      <c r="U115" s="17"/>
    </row>
    <row r="116" spans="1:21" ht="13.5" customHeight="1">
      <c r="A116" s="43"/>
      <c r="B116" s="1780" t="s">
        <v>2102</v>
      </c>
      <c r="C116" s="1780"/>
      <c r="D116" s="1780"/>
      <c r="E116" s="1780"/>
      <c r="F116" s="1780"/>
      <c r="G116" s="1780"/>
      <c r="H116" s="1780"/>
      <c r="I116" s="1780"/>
      <c r="J116" s="1780"/>
      <c r="K116" s="1780"/>
      <c r="L116" s="1780"/>
      <c r="M116" s="1780"/>
      <c r="N116" s="1780"/>
      <c r="O116" s="1780"/>
      <c r="P116" s="1780"/>
      <c r="Q116" s="1780"/>
      <c r="R116" s="1780"/>
      <c r="S116" s="17"/>
      <c r="T116" s="17"/>
      <c r="U116" s="17"/>
    </row>
    <row r="117" spans="1:21">
      <c r="A117" s="43"/>
      <c r="B117" s="1780"/>
      <c r="C117" s="1780"/>
      <c r="D117" s="1780"/>
      <c r="E117" s="1780"/>
      <c r="F117" s="1780"/>
      <c r="G117" s="1780"/>
      <c r="H117" s="1780"/>
      <c r="I117" s="1780"/>
      <c r="J117" s="1780"/>
      <c r="K117" s="1780"/>
      <c r="L117" s="1780"/>
      <c r="M117" s="1780"/>
      <c r="N117" s="1780"/>
      <c r="O117" s="1780"/>
      <c r="P117" s="1780"/>
      <c r="Q117" s="1780"/>
      <c r="R117" s="1780"/>
      <c r="S117" s="17"/>
      <c r="T117" s="17"/>
      <c r="U117" s="17"/>
    </row>
    <row r="118" spans="1:21">
      <c r="A118" s="43"/>
      <c r="B118" s="1780"/>
      <c r="C118" s="1780"/>
      <c r="D118" s="1780"/>
      <c r="E118" s="1780"/>
      <c r="F118" s="1780"/>
      <c r="G118" s="1780"/>
      <c r="H118" s="1780"/>
      <c r="I118" s="1780"/>
      <c r="J118" s="1780"/>
      <c r="K118" s="1780"/>
      <c r="L118" s="1780"/>
      <c r="M118" s="1780"/>
      <c r="N118" s="1780"/>
      <c r="O118" s="1780"/>
      <c r="P118" s="1780"/>
      <c r="Q118" s="1780"/>
      <c r="R118" s="1780"/>
      <c r="S118" s="17"/>
      <c r="T118" s="17"/>
      <c r="U118" s="17"/>
    </row>
    <row r="119" spans="1:21">
      <c r="A119" s="43"/>
      <c r="B119" s="1780"/>
      <c r="C119" s="1780"/>
      <c r="D119" s="1780"/>
      <c r="E119" s="1780"/>
      <c r="F119" s="1780"/>
      <c r="G119" s="1780"/>
      <c r="H119" s="1780"/>
      <c r="I119" s="1780"/>
      <c r="J119" s="1780"/>
      <c r="K119" s="1780"/>
      <c r="L119" s="1780"/>
      <c r="M119" s="1780"/>
      <c r="N119" s="1780"/>
      <c r="O119" s="1780"/>
      <c r="P119" s="1780"/>
      <c r="Q119" s="1780"/>
      <c r="R119" s="1780"/>
      <c r="S119" s="17"/>
      <c r="T119" s="17"/>
      <c r="U119" s="17"/>
    </row>
    <row r="120" spans="1:21">
      <c r="A120" s="43"/>
      <c r="B120" s="1780"/>
      <c r="C120" s="1780"/>
      <c r="D120" s="1780"/>
      <c r="E120" s="1780"/>
      <c r="F120" s="1780"/>
      <c r="G120" s="1780"/>
      <c r="H120" s="1780"/>
      <c r="I120" s="1780"/>
      <c r="J120" s="1780"/>
      <c r="K120" s="1780"/>
      <c r="L120" s="1780"/>
      <c r="M120" s="1780"/>
      <c r="N120" s="1780"/>
      <c r="O120" s="1780"/>
      <c r="P120" s="1780"/>
      <c r="Q120" s="1780"/>
      <c r="R120" s="1780"/>
      <c r="S120" s="17"/>
      <c r="T120" s="17"/>
      <c r="U120" s="17"/>
    </row>
    <row r="121" spans="1:21">
      <c r="A121" s="43"/>
      <c r="B121" s="1780"/>
      <c r="C121" s="1780"/>
      <c r="D121" s="1780"/>
      <c r="E121" s="1780"/>
      <c r="F121" s="1780"/>
      <c r="G121" s="1780"/>
      <c r="H121" s="1780"/>
      <c r="I121" s="1780"/>
      <c r="J121" s="1780"/>
      <c r="K121" s="1780"/>
      <c r="L121" s="1780"/>
      <c r="M121" s="1780"/>
      <c r="N121" s="1780"/>
      <c r="O121" s="1780"/>
      <c r="P121" s="1780"/>
      <c r="Q121" s="1780"/>
      <c r="R121" s="1780"/>
      <c r="S121" s="17"/>
      <c r="T121" s="17"/>
      <c r="U121" s="17"/>
    </row>
    <row r="122" spans="1:21" ht="3.5" customHeight="1">
      <c r="A122" s="43"/>
      <c r="B122" s="1780"/>
      <c r="C122" s="1780"/>
      <c r="D122" s="1780"/>
      <c r="E122" s="1780"/>
      <c r="F122" s="1780"/>
      <c r="G122" s="1780"/>
      <c r="H122" s="1780"/>
      <c r="I122" s="1780"/>
      <c r="J122" s="1780"/>
      <c r="K122" s="1780"/>
      <c r="L122" s="1780"/>
      <c r="M122" s="1780"/>
      <c r="N122" s="1780"/>
      <c r="O122" s="1780"/>
      <c r="P122" s="1780"/>
      <c r="Q122" s="1780"/>
      <c r="R122" s="1780"/>
      <c r="S122" s="17"/>
      <c r="T122" s="17"/>
      <c r="U122" s="17"/>
    </row>
    <row r="123" spans="1:21" ht="52.5" hidden="1" customHeight="1">
      <c r="A123" s="43"/>
      <c r="B123" s="1780"/>
      <c r="C123" s="1780"/>
      <c r="D123" s="1780"/>
      <c r="E123" s="1780"/>
      <c r="F123" s="1780"/>
      <c r="G123" s="1780"/>
      <c r="H123" s="1780"/>
      <c r="I123" s="1780"/>
      <c r="J123" s="1780"/>
      <c r="K123" s="1780"/>
      <c r="L123" s="1780"/>
      <c r="M123" s="1780"/>
      <c r="N123" s="1780"/>
      <c r="O123" s="1780"/>
      <c r="P123" s="1780"/>
      <c r="Q123" s="1780"/>
      <c r="R123" s="1780"/>
      <c r="S123" s="17"/>
      <c r="T123" s="17"/>
      <c r="U123" s="17"/>
    </row>
    <row r="124" spans="1:21" ht="18.5">
      <c r="A124" s="43"/>
      <c r="B124" s="132" t="s">
        <v>124</v>
      </c>
      <c r="C124" s="56"/>
      <c r="D124" s="43"/>
      <c r="E124" s="43"/>
      <c r="F124" s="43"/>
      <c r="G124" s="43"/>
      <c r="H124" s="47"/>
      <c r="I124" s="99"/>
      <c r="J124" s="99"/>
      <c r="K124" s="99"/>
      <c r="L124" s="99"/>
      <c r="M124" s="99"/>
      <c r="N124" s="99"/>
      <c r="O124" s="99"/>
      <c r="P124" s="99"/>
      <c r="Q124" s="43"/>
      <c r="R124" s="43"/>
    </row>
    <row r="125" spans="1:21" ht="28">
      <c r="A125" s="43"/>
      <c r="B125" s="139" t="s">
        <v>89</v>
      </c>
      <c r="C125" s="61"/>
      <c r="D125" s="61" t="s">
        <v>11</v>
      </c>
      <c r="E125" s="61" t="s">
        <v>12</v>
      </c>
      <c r="F125" s="61" t="s">
        <v>13</v>
      </c>
      <c r="G125" s="61" t="s">
        <v>91</v>
      </c>
      <c r="H125" s="61" t="s">
        <v>15</v>
      </c>
      <c r="I125" s="62">
        <v>2019</v>
      </c>
      <c r="J125" s="62">
        <v>2021</v>
      </c>
      <c r="K125" s="62">
        <v>2022</v>
      </c>
      <c r="L125" s="62">
        <v>2023</v>
      </c>
      <c r="M125" s="825" t="s">
        <v>978</v>
      </c>
      <c r="N125" s="825">
        <v>2025</v>
      </c>
      <c r="O125" s="825" t="s">
        <v>16</v>
      </c>
      <c r="P125" s="825" t="s">
        <v>1245</v>
      </c>
      <c r="Q125" s="63" t="s">
        <v>17</v>
      </c>
      <c r="R125" s="63" t="s">
        <v>18</v>
      </c>
      <c r="S125" s="43"/>
    </row>
    <row r="126" spans="1:21" ht="18" customHeight="1">
      <c r="A126" s="43"/>
      <c r="B126" s="1771" t="s">
        <v>1145</v>
      </c>
      <c r="C126" s="1768" t="s">
        <v>1144</v>
      </c>
      <c r="D126" s="463" t="s">
        <v>125</v>
      </c>
      <c r="E126" s="141" t="s">
        <v>21</v>
      </c>
      <c r="F126" s="141" t="s">
        <v>24</v>
      </c>
      <c r="G126" s="840" t="s">
        <v>126</v>
      </c>
      <c r="H126" s="841" t="str">
        <f>IFERROR(VLOOKUP(D126,'ESG Database'!$D$15:$M$818,3,0),"")</f>
        <v>MWh</v>
      </c>
      <c r="I126" s="842">
        <f>IFERROR(VLOOKUP(_xlfn.CONCAT(D126,E126,F126),'ESG Database'!$I$15:$S$818,2,0),"")</f>
        <v>327347</v>
      </c>
      <c r="J126" s="842">
        <f>IFERROR(VLOOKUP(_xlfn.CONCAT(D126,E126,F126),'ESG Database'!$I$15:$S$818,3,0),"")</f>
        <v>193568.75</v>
      </c>
      <c r="K126" s="1161">
        <f>IFERROR(VLOOKUP(_xlfn.CONCAT(D126,E126,F126),'ESG Database'!$I$15:$S$818,4,0),"")</f>
        <v>203870.66</v>
      </c>
      <c r="L126" s="1161">
        <f>IFERROR(VLOOKUP(_xlfn.CONCAT(D126,E126,F126),'ESG Database'!$I$15:$S$818,5,0),"")</f>
        <v>195438</v>
      </c>
      <c r="M126" s="1161">
        <f>IFERROR(VLOOKUP(_xlfn.CONCAT(D126,E126,F126),'ESG Database'!$I$15:$S$818,6,0),"")</f>
        <v>190316</v>
      </c>
      <c r="N126" s="842">
        <f>IFERROR(VLOOKUP(_xlfn.CONCAT(D126,E126,F126),'ESG Database'!$I$15:$S$818,7,0),"")</f>
        <v>185223</v>
      </c>
      <c r="O126" s="843">
        <f t="shared" ref="O126:O132" si="5">IFERROR(N126/I126-1,"-")</f>
        <v>-0.43416924547956759</v>
      </c>
      <c r="P126" s="844">
        <f t="shared" ref="P126:P132" si="6">IFERROR(N126/M126-1,"-")</f>
        <v>-2.6760755795624092E-2</v>
      </c>
      <c r="Q126" s="1504" t="str">
        <f>IFERROR(VLOOKUP(_xlfn.CONCAT(D126,E126,F126),'ESG Database'!$I$15:$S$818,10,0),"")</f>
        <v>-</v>
      </c>
      <c r="R126" s="1500" t="str">
        <f>IFERROR(VLOOKUP(_xlfn.CONCAT(D126,E126,F126),'ESG Database'!$I$15:$S$818,11,0),"")</f>
        <v>-</v>
      </c>
      <c r="S126" s="43"/>
    </row>
    <row r="127" spans="1:21" ht="27">
      <c r="A127" s="43"/>
      <c r="B127" s="1772"/>
      <c r="C127" s="1769"/>
      <c r="D127" s="463" t="s">
        <v>127</v>
      </c>
      <c r="E127" s="141" t="s">
        <v>21</v>
      </c>
      <c r="F127" s="141" t="s">
        <v>24</v>
      </c>
      <c r="G127" s="112" t="s">
        <v>128</v>
      </c>
      <c r="H127" s="117" t="str">
        <f>IFERROR(VLOOKUP(D127,'ESG Database'!$D$15:$M$818,3,0),"")</f>
        <v>%</v>
      </c>
      <c r="I127" s="1158">
        <f>IFERROR(VLOOKUP(_xlfn.CONCAT(D127,E127,F127),'ESG Database'!$I$15:$S$818,2,0),"")</f>
        <v>0.28129999999999999</v>
      </c>
      <c r="J127" s="628">
        <f>IFERROR(VLOOKUP(_xlfn.CONCAT(D127,E127,F127),'ESG Database'!$I$15:$S$818,3,0),"")</f>
        <v>0.49540000000000001</v>
      </c>
      <c r="K127" s="628">
        <f>IFERROR(VLOOKUP(_xlfn.CONCAT(D127,E127,F127),'ESG Database'!$I$15:$S$818,4,0),"")</f>
        <v>0.88170000000000004</v>
      </c>
      <c r="L127" s="628">
        <f>IFERROR(VLOOKUP(_xlfn.CONCAT(D127,E127,F127),'ESG Database'!$I$15:$S$818,5,0),"")</f>
        <v>0.95799999999999996</v>
      </c>
      <c r="M127" s="628">
        <f>IFERROR(VLOOKUP(_xlfn.CONCAT(D127,E127,F127),'ESG Database'!$I$15:$S$818,6,0),"")</f>
        <v>0.98</v>
      </c>
      <c r="N127" s="153">
        <f>IFERROR(VLOOKUP(_xlfn.CONCAT(D127,E127,F127),'ESG Database'!$I$15:$S$818,7,0),"")</f>
        <v>1</v>
      </c>
      <c r="O127" s="135"/>
      <c r="P127" s="135"/>
      <c r="Q127" s="1500" t="str">
        <f>IFERROR(VLOOKUP(_xlfn.CONCAT(D127,E127,F127),'ESG Database'!$I$15:$S$818,10,0),"")</f>
        <v>-</v>
      </c>
      <c r="R127" s="1500" t="str">
        <f>IFERROR(VLOOKUP(_xlfn.CONCAT(D127,E127,F127),'ESG Database'!$I$15:$S$818,11,0),"")</f>
        <v>-</v>
      </c>
      <c r="S127" s="43"/>
    </row>
    <row r="128" spans="1:21" ht="27">
      <c r="A128" s="43"/>
      <c r="B128" s="1773"/>
      <c r="C128" s="1770"/>
      <c r="D128" s="464" t="s">
        <v>129</v>
      </c>
      <c r="E128" s="145" t="s">
        <v>21</v>
      </c>
      <c r="F128" s="145" t="s">
        <v>24</v>
      </c>
      <c r="G128" s="105" t="s">
        <v>130</v>
      </c>
      <c r="H128" s="106" t="str">
        <f>IFERROR(VLOOKUP(D128,'ESG Database'!$D$15:$M$818,3,0),"")</f>
        <v>MWh/m²</v>
      </c>
      <c r="I128" s="1162">
        <f>IFERROR(VLOOKUP(_xlfn.CONCAT(D128,E128,F128),'ESG Database'!$I$15:$S$818,2,0),"")</f>
        <v>0.138932</v>
      </c>
      <c r="J128" s="1162">
        <f>IFERROR(VLOOKUP(_xlfn.CONCAT(D128,E128,F128),'ESG Database'!$I$15:$S$818,3,0),"")</f>
        <v>8.2900000000000001E-2</v>
      </c>
      <c r="K128" s="1162">
        <f>IFERROR(VLOOKUP(_xlfn.CONCAT(D128,E128,F128),'ESG Database'!$I$15:$S$818,4,0),"")</f>
        <v>9.3100000000000002E-2</v>
      </c>
      <c r="L128" s="1162">
        <f>IFERROR(VLOOKUP(_xlfn.CONCAT(D128,E128,F128),'ESG Database'!$I$15:$S$818,5,0),"")</f>
        <v>9.0999999999999998E-2</v>
      </c>
      <c r="M128" s="1162">
        <f>IFERROR(VLOOKUP(_xlfn.CONCAT(D128,E128,F128),'ESG Database'!$I$15:$S$818,6,0),"")</f>
        <v>9.3554999999999999E-2</v>
      </c>
      <c r="N128" s="1162">
        <f>IFERROR(VLOOKUP(_xlfn.CONCAT(D128,E128,F128),'ESG Database'!$I$15:$S$818,7,0),"")</f>
        <v>9.3276999999999999E-2</v>
      </c>
      <c r="O128" s="121">
        <f t="shared" si="5"/>
        <v>-0.32861399821495407</v>
      </c>
      <c r="P128" s="121">
        <f t="shared" si="6"/>
        <v>-2.9715140826251929E-3</v>
      </c>
      <c r="Q128" s="1503" t="str">
        <f>IFERROR(VLOOKUP(_xlfn.CONCAT(D128,E128,F128),'ESG Database'!$I$15:$S$818,10,0),"")</f>
        <v>-</v>
      </c>
      <c r="R128" s="1503" t="str">
        <f>IFERROR(VLOOKUP(_xlfn.CONCAT(D128,E128,F128),'ESG Database'!$I$15:$S$818,11,0),"")</f>
        <v>-</v>
      </c>
      <c r="S128" s="43"/>
    </row>
    <row r="129" spans="1:20" ht="14">
      <c r="A129" s="43"/>
      <c r="B129" s="1771" t="s">
        <v>1143</v>
      </c>
      <c r="C129" s="1768" t="s">
        <v>1144</v>
      </c>
      <c r="D129" s="463" t="s">
        <v>132</v>
      </c>
      <c r="E129" s="141" t="s">
        <v>21</v>
      </c>
      <c r="F129" s="141" t="s">
        <v>24</v>
      </c>
      <c r="G129" s="840" t="s">
        <v>133</v>
      </c>
      <c r="H129" s="845" t="str">
        <f>IFERROR(VLOOKUP(D129,'ESG Database'!$D$15:$M$818,3,0),"")</f>
        <v>MWh</v>
      </c>
      <c r="I129" s="842">
        <f>IFERROR(VLOOKUP(_xlfn.CONCAT(D129,E129,F129),'ESG Database'!$I$15:$S$818,2,0),"")</f>
        <v>9769</v>
      </c>
      <c r="J129" s="842">
        <f>IFERROR(VLOOKUP(_xlfn.CONCAT(D129,E129,F129),'ESG Database'!$I$15:$S$818,3,0),"")</f>
        <v>7258</v>
      </c>
      <c r="K129" s="842">
        <f>IFERROR(VLOOKUP(_xlfn.CONCAT(D129,E129,F129),'ESG Database'!$I$15:$S$818,4,0),"")</f>
        <v>5818</v>
      </c>
      <c r="L129" s="842">
        <f>IFERROR(VLOOKUP(_xlfn.CONCAT(D129,E129,F129),'ESG Database'!$I$15:$S$818,5,0),"")</f>
        <v>5584</v>
      </c>
      <c r="M129" s="842">
        <f>IFERROR(VLOOKUP(_xlfn.CONCAT(D129,E129,F129),'ESG Database'!$I$15:$S$818,6,0),"")</f>
        <v>5168</v>
      </c>
      <c r="N129" s="842">
        <f>IFERROR(VLOOKUP(_xlfn.CONCAT(D129,E129,F129),'ESG Database'!$I$15:$S$818,7,0),"")</f>
        <v>3704</v>
      </c>
      <c r="O129" s="843">
        <f t="shared" si="5"/>
        <v>-0.62084143719930385</v>
      </c>
      <c r="P129" s="844">
        <f t="shared" si="6"/>
        <v>-0.28328173374613008</v>
      </c>
      <c r="Q129" s="1515" t="str">
        <f>IFERROR(VLOOKUP(_xlfn.CONCAT(D129,E129,F129),'ESG Database'!$I$15:$S$818,10,0),"")</f>
        <v>-</v>
      </c>
      <c r="R129" s="1500" t="str">
        <f>IFERROR(VLOOKUP(_xlfn.CONCAT(D129,E129,F129),'ESG Database'!$I$15:$S$818,11,0),"")</f>
        <v>-</v>
      </c>
      <c r="S129" s="43"/>
    </row>
    <row r="130" spans="1:20" ht="27">
      <c r="A130" s="43"/>
      <c r="B130" s="1773"/>
      <c r="C130" s="1770"/>
      <c r="D130" s="464" t="s">
        <v>134</v>
      </c>
      <c r="E130" s="145" t="s">
        <v>21</v>
      </c>
      <c r="F130" s="145" t="s">
        <v>24</v>
      </c>
      <c r="G130" s="105" t="s">
        <v>135</v>
      </c>
      <c r="H130" s="146" t="str">
        <f>IFERROR(VLOOKUP(D130,'ESG Database'!$D$15:$M$818,3,0),"")</f>
        <v>%</v>
      </c>
      <c r="I130" s="629">
        <f>IFERROR(VLOOKUP(_xlfn.CONCAT(D130,E130,F130),'ESG Database'!$I$15:$S$818,2,0),"")</f>
        <v>0.36799999999999999</v>
      </c>
      <c r="J130" s="629">
        <f>IFERROR(VLOOKUP(_xlfn.CONCAT(D130,E130,F130),'ESG Database'!$I$15:$S$818,3,0),"")</f>
        <v>0.54</v>
      </c>
      <c r="K130" s="469">
        <f>IFERROR(VLOOKUP(_xlfn.CONCAT(D130,E130,F130),'ESG Database'!$I$15:$S$818,4,0),"")</f>
        <v>1</v>
      </c>
      <c r="L130" s="469">
        <f>IFERROR(VLOOKUP(_xlfn.CONCAT(D130,E130,F130),'ESG Database'!$I$15:$S$818,5,0),"")</f>
        <v>1</v>
      </c>
      <c r="M130" s="469">
        <f>IFERROR(VLOOKUP(_xlfn.CONCAT(D130,E130,F130),'ESG Database'!$I$15:$S$818,6,0),"")</f>
        <v>1</v>
      </c>
      <c r="N130" s="469">
        <f>IFERROR(VLOOKUP(_xlfn.CONCAT(D130,E130,F130),'ESG Database'!$I$15:$S$818,7,0),"")</f>
        <v>1</v>
      </c>
      <c r="O130" s="472"/>
      <c r="P130" s="153"/>
      <c r="Q130" s="1503" t="str">
        <f>IFERROR(VLOOKUP(_xlfn.CONCAT(D130,E130,F130),'ESG Database'!$I$15:$S$818,10,0),"")</f>
        <v>-</v>
      </c>
      <c r="R130" s="1503" t="str">
        <f>IFERROR(VLOOKUP(_xlfn.CONCAT(D130,E130,F130),'ESG Database'!$I$15:$S$818,11,0),"")</f>
        <v>-</v>
      </c>
      <c r="S130" s="43"/>
      <c r="T130" s="143"/>
    </row>
    <row r="131" spans="1:20" ht="28">
      <c r="A131" s="43"/>
      <c r="B131" s="859" t="s">
        <v>136</v>
      </c>
      <c r="C131" s="860"/>
      <c r="D131" s="864" t="s">
        <v>1690</v>
      </c>
      <c r="E131" s="862" t="s">
        <v>21</v>
      </c>
      <c r="F131" s="862" t="s">
        <v>24</v>
      </c>
      <c r="G131" s="863" t="s">
        <v>1146</v>
      </c>
      <c r="H131" s="864" t="str">
        <f>IFERROR(VLOOKUP(D131,'ESG Database'!$D$15:$M$818,3,0),"")</f>
        <v>MWh</v>
      </c>
      <c r="I131" s="865">
        <f>IFERROR(VLOOKUP(_xlfn.CONCAT(D131,E131,F131),'ESG Database'!$I$15:$S$818,2,0),"")</f>
        <v>337116.14</v>
      </c>
      <c r="J131" s="1163">
        <f>IFERROR(VLOOKUP(_xlfn.CONCAT(D131,E131,F131),'ESG Database'!$I$15:$S$818,3,0),"")</f>
        <v>196655.05</v>
      </c>
      <c r="K131" s="1163">
        <f>IFERROR(VLOOKUP(_xlfn.CONCAT(D131,E131,F131),'ESG Database'!$I$15:$S$818,4,0),"")</f>
        <v>205919.52</v>
      </c>
      <c r="L131" s="1163">
        <f>IFERROR(VLOOKUP(_xlfn.CONCAT(D131,E131,F131),'ESG Database'!$I$15:$S$818,5,0),"")</f>
        <v>201022</v>
      </c>
      <c r="M131" s="1163">
        <f>IFERROR(VLOOKUP(_xlfn.CONCAT(D131,E131,F131),'ESG Database'!$I$15:$S$818,6,0),"")</f>
        <v>195483</v>
      </c>
      <c r="N131" s="1164">
        <f>IFERROR(VLOOKUP(_xlfn.CONCAT(D131,E131,F131),'ESG Database'!$I$15:$S$818,7,0),"")</f>
        <v>188927</v>
      </c>
      <c r="O131" s="851">
        <f t="shared" si="5"/>
        <v>-0.43957889408676787</v>
      </c>
      <c r="P131" s="851">
        <f t="shared" si="6"/>
        <v>-3.3537443153624613E-2</v>
      </c>
      <c r="Q131" s="1516" t="str">
        <f>IFERROR(VLOOKUP(_xlfn.CONCAT(D131,E131,F131),'ESG Database'!$I$15:$S$818,10,0),"")</f>
        <v xml:space="preserve"> </v>
      </c>
      <c r="R131" s="1516" t="str">
        <f>IFERROR(VLOOKUP(_xlfn.CONCAT(D131,E131,F131),'ESG Database'!$I$15:$S$818,11,0),"")</f>
        <v>-</v>
      </c>
      <c r="S131" s="43"/>
    </row>
    <row r="132" spans="1:20" ht="27">
      <c r="A132" s="43"/>
      <c r="B132" s="1768" t="s">
        <v>131</v>
      </c>
      <c r="C132" s="1768" t="s">
        <v>138</v>
      </c>
      <c r="D132" s="463" t="s">
        <v>139</v>
      </c>
      <c r="E132" s="141" t="s">
        <v>21</v>
      </c>
      <c r="F132" s="141" t="s">
        <v>24</v>
      </c>
      <c r="G132" s="112" t="s">
        <v>1147</v>
      </c>
      <c r="H132" s="117" t="str">
        <f>IFERROR(VLOOKUP(D132,'ESG Database'!$D$15:$M$818,3,0),"")</f>
        <v>MWh</v>
      </c>
      <c r="I132" s="471">
        <f>IFERROR(VLOOKUP(_xlfn.CONCAT(D132,E132,F132),'ESG Database'!$I$15:$S$818,2,0),"")</f>
        <v>83736</v>
      </c>
      <c r="J132" s="471">
        <f>IFERROR(VLOOKUP(_xlfn.CONCAT(D132,E132,F132),'ESG Database'!$I$15:$S$818,3,0),"")</f>
        <v>68089.33</v>
      </c>
      <c r="K132" s="471">
        <f>IFERROR(VLOOKUP(_xlfn.CONCAT(D132,E132,F132),'ESG Database'!$I$15:$S$818,4,0),"")</f>
        <v>55592.959999999999</v>
      </c>
      <c r="L132" s="471">
        <f>IFERROR(VLOOKUP(_xlfn.CONCAT(D132,E132,F132),'ESG Database'!$I$15:$S$818,5,0),"")</f>
        <v>41525</v>
      </c>
      <c r="M132" s="471">
        <f>IFERROR(VLOOKUP(_xlfn.CONCAT(D132,E132,F132),'ESG Database'!$I$15:$S$818,6,0),"")</f>
        <v>41734</v>
      </c>
      <c r="N132" s="471">
        <f>IFERROR(VLOOKUP(_xlfn.CONCAT(D132,E132,F132),'ESG Database'!$I$15:$S$818,7,0),"")</f>
        <v>28938</v>
      </c>
      <c r="O132" s="472">
        <f t="shared" si="5"/>
        <v>-0.65441387216967617</v>
      </c>
      <c r="P132" s="153">
        <f t="shared" si="6"/>
        <v>-0.3066085206306608</v>
      </c>
      <c r="Q132" s="1504" t="str">
        <f>IFERROR(VLOOKUP(_xlfn.CONCAT(D132,E132,F132),'ESG Database'!$I$15:$S$818,10,0),"")</f>
        <v>-</v>
      </c>
      <c r="R132" s="1500" t="str">
        <f>IFERROR(VLOOKUP(_xlfn.CONCAT(D132,E132,F132),'ESG Database'!$I$15:$S$818,11,0),"")</f>
        <v>-</v>
      </c>
      <c r="S132" s="43"/>
    </row>
    <row r="133" spans="1:20" ht="27">
      <c r="A133" s="43"/>
      <c r="B133" s="1770"/>
      <c r="C133" s="1770"/>
      <c r="D133" s="464" t="s">
        <v>140</v>
      </c>
      <c r="E133" s="145" t="s">
        <v>21</v>
      </c>
      <c r="F133" s="145" t="s">
        <v>24</v>
      </c>
      <c r="G133" s="105" t="s">
        <v>141</v>
      </c>
      <c r="H133" s="106" t="str">
        <f>IFERROR(VLOOKUP(D133,'ESG Database'!$D$15:$M$818,3,0),"")</f>
        <v>%</v>
      </c>
      <c r="I133" s="629">
        <f>IFERROR(VLOOKUP(_xlfn.CONCAT(D133,E133,F133),'ESG Database'!$I$15:$S$818,2,0),"")</f>
        <v>0.68600000000000005</v>
      </c>
      <c r="J133" s="629">
        <f>IFERROR(VLOOKUP(_xlfn.CONCAT(D133,E133,F133),'ESG Database'!$I$15:$S$818,3,0),"")</f>
        <v>0.70452804000000002</v>
      </c>
      <c r="K133" s="629">
        <f>IFERROR(VLOOKUP(_xlfn.CONCAT(D133,E133,F133),'ESG Database'!$I$15:$S$818,4,0),"")</f>
        <v>0.80726238699999997</v>
      </c>
      <c r="L133" s="629">
        <f>IFERROR(VLOOKUP(_xlfn.CONCAT(D133,E133,F133),'ESG Database'!$I$15:$S$818,5,0),"")</f>
        <v>0.86599999999999999</v>
      </c>
      <c r="M133" s="629">
        <f>IFERROR(VLOOKUP(_xlfn.CONCAT(D133,E133,F133),'ESG Database'!$I$15:$S$818,6,0),"")</f>
        <v>0.88</v>
      </c>
      <c r="N133" s="629">
        <f>IFERROR(VLOOKUP(_xlfn.CONCAT(D133,E133,F133),'ESG Database'!$I$15:$S$818,7,0),"")</f>
        <v>0.91700000000000004</v>
      </c>
      <c r="O133" s="121"/>
      <c r="P133" s="121"/>
      <c r="Q133" s="1503" t="str">
        <f>IFERROR(VLOOKUP(_xlfn.CONCAT(D133,E133,F133),'ESG Database'!$I$15:$S$818,10,0),"")</f>
        <v>-</v>
      </c>
      <c r="R133" s="1503" t="str">
        <f>IFERROR(VLOOKUP(_xlfn.CONCAT(D133,E133,F133),'ESG Database'!$I$15:$S$818,11,0),"")</f>
        <v>-</v>
      </c>
      <c r="S133" s="43"/>
    </row>
    <row r="134" spans="1:20">
      <c r="A134" s="43"/>
      <c r="B134" s="86" t="s">
        <v>53</v>
      </c>
      <c r="C134" s="43"/>
      <c r="D134" s="43"/>
      <c r="E134" s="43"/>
      <c r="F134" s="43"/>
      <c r="G134" s="43"/>
      <c r="H134" s="47"/>
      <c r="I134" s="99"/>
      <c r="J134" s="99"/>
      <c r="K134" s="99"/>
      <c r="L134" s="99"/>
      <c r="M134" s="148"/>
      <c r="N134" s="148"/>
      <c r="O134" s="148"/>
      <c r="P134" s="99"/>
      <c r="Q134" s="43"/>
      <c r="R134" s="43"/>
    </row>
    <row r="135" spans="1:20">
      <c r="A135" s="43"/>
      <c r="B135" s="86" t="s">
        <v>1150</v>
      </c>
      <c r="C135" s="43"/>
      <c r="D135" s="43"/>
      <c r="E135" s="43"/>
      <c r="F135" s="43"/>
      <c r="G135" s="43"/>
      <c r="H135" s="47"/>
      <c r="I135" s="99"/>
      <c r="J135" s="99"/>
      <c r="K135" s="99"/>
      <c r="L135" s="99"/>
      <c r="M135" s="148"/>
      <c r="N135" s="148"/>
      <c r="O135" s="148"/>
      <c r="P135" s="99"/>
      <c r="Q135" s="43"/>
      <c r="R135" s="43"/>
    </row>
    <row r="136" spans="1:20">
      <c r="A136" s="43"/>
      <c r="B136" s="86"/>
      <c r="C136" s="43"/>
      <c r="D136" s="43"/>
      <c r="E136" s="43"/>
      <c r="F136" s="43"/>
      <c r="G136" s="43"/>
      <c r="H136" s="47"/>
      <c r="I136" s="99"/>
      <c r="J136" s="99"/>
      <c r="K136" s="99"/>
      <c r="L136" s="99"/>
      <c r="M136" s="148"/>
      <c r="N136" s="148"/>
      <c r="O136" s="148"/>
      <c r="P136" s="99"/>
      <c r="Q136" s="43"/>
      <c r="R136" s="43"/>
    </row>
    <row r="137" spans="1:20" ht="14" customHeight="1">
      <c r="A137" s="43"/>
      <c r="B137" s="1774" t="s">
        <v>2026</v>
      </c>
      <c r="C137" s="1775"/>
      <c r="D137" s="1775"/>
      <c r="E137" s="1775"/>
      <c r="F137" s="1775"/>
      <c r="G137" s="1775"/>
      <c r="H137" s="1775"/>
      <c r="I137" s="1775"/>
      <c r="J137" s="1775"/>
      <c r="K137" s="1775"/>
      <c r="L137" s="1775"/>
      <c r="M137" s="1775"/>
      <c r="N137" s="1775"/>
      <c r="O137" s="1775"/>
      <c r="P137" s="1775"/>
      <c r="Q137" s="1775"/>
      <c r="R137" s="43"/>
    </row>
    <row r="138" spans="1:20">
      <c r="A138" s="43"/>
      <c r="B138" s="1775"/>
      <c r="C138" s="1775"/>
      <c r="D138" s="1775"/>
      <c r="E138" s="1775"/>
      <c r="F138" s="1775"/>
      <c r="G138" s="1775"/>
      <c r="H138" s="1775"/>
      <c r="I138" s="1775"/>
      <c r="J138" s="1775"/>
      <c r="K138" s="1775"/>
      <c r="L138" s="1775"/>
      <c r="M138" s="1775"/>
      <c r="N138" s="1775"/>
      <c r="O138" s="1775"/>
      <c r="P138" s="1775"/>
      <c r="Q138" s="1775"/>
      <c r="R138" s="43"/>
    </row>
    <row r="139" spans="1:20">
      <c r="A139" s="43"/>
      <c r="B139" s="1775"/>
      <c r="C139" s="1775"/>
      <c r="D139" s="1775"/>
      <c r="E139" s="1775"/>
      <c r="F139" s="1775"/>
      <c r="G139" s="1775"/>
      <c r="H139" s="1775"/>
      <c r="I139" s="1775"/>
      <c r="J139" s="1775"/>
      <c r="K139" s="1775"/>
      <c r="L139" s="1775"/>
      <c r="M139" s="1775"/>
      <c r="N139" s="1775"/>
      <c r="O139" s="1775"/>
      <c r="P139" s="1775"/>
      <c r="Q139" s="1775"/>
      <c r="R139" s="43"/>
    </row>
    <row r="140" spans="1:20">
      <c r="A140" s="43"/>
      <c r="B140" s="1775"/>
      <c r="C140" s="1775"/>
      <c r="D140" s="1775"/>
      <c r="E140" s="1775"/>
      <c r="F140" s="1775"/>
      <c r="G140" s="1775"/>
      <c r="H140" s="1775"/>
      <c r="I140" s="1775"/>
      <c r="J140" s="1775"/>
      <c r="K140" s="1775"/>
      <c r="L140" s="1775"/>
      <c r="M140" s="1775"/>
      <c r="N140" s="1775"/>
      <c r="O140" s="1775"/>
      <c r="P140" s="1775"/>
      <c r="Q140" s="1775"/>
      <c r="R140" s="43"/>
    </row>
    <row r="141" spans="1:20" ht="1.5" customHeight="1">
      <c r="A141" s="43"/>
      <c r="B141" s="1775"/>
      <c r="C141" s="1775"/>
      <c r="D141" s="1775"/>
      <c r="E141" s="1775"/>
      <c r="F141" s="1775"/>
      <c r="G141" s="1775"/>
      <c r="H141" s="1775"/>
      <c r="I141" s="1775"/>
      <c r="J141" s="1775"/>
      <c r="K141" s="1775"/>
      <c r="L141" s="1775"/>
      <c r="M141" s="1775"/>
      <c r="N141" s="1775"/>
      <c r="O141" s="1775"/>
      <c r="P141" s="1775"/>
      <c r="Q141" s="1775"/>
      <c r="R141" s="43"/>
    </row>
    <row r="142" spans="1:20">
      <c r="A142" s="43"/>
      <c r="B142" s="43"/>
      <c r="C142" s="43"/>
      <c r="D142" s="43"/>
      <c r="E142" s="43"/>
      <c r="F142" s="43"/>
      <c r="G142" s="43"/>
      <c r="H142" s="47"/>
      <c r="I142" s="99"/>
      <c r="J142" s="99"/>
      <c r="K142" s="99"/>
      <c r="L142" s="99"/>
      <c r="M142" s="148"/>
      <c r="N142" s="148"/>
      <c r="O142" s="148"/>
      <c r="P142" s="99"/>
      <c r="Q142" s="43"/>
      <c r="R142" s="43"/>
    </row>
    <row r="143" spans="1:20" ht="14">
      <c r="A143" s="43"/>
      <c r="B143" s="56" t="s">
        <v>142</v>
      </c>
      <c r="C143" s="56"/>
      <c r="D143" s="43"/>
      <c r="E143" s="43"/>
      <c r="F143" s="43"/>
      <c r="G143" s="43"/>
      <c r="H143" s="47"/>
      <c r="I143" s="99"/>
      <c r="J143" s="99"/>
      <c r="K143" s="99"/>
      <c r="L143" s="99"/>
      <c r="M143" s="99"/>
      <c r="N143" s="99"/>
      <c r="O143" s="99"/>
      <c r="P143" s="99"/>
      <c r="Q143" s="43"/>
      <c r="R143" s="43"/>
    </row>
    <row r="144" spans="1:20" ht="28">
      <c r="A144" s="43"/>
      <c r="B144" s="139" t="s">
        <v>89</v>
      </c>
      <c r="C144" s="102"/>
      <c r="D144" s="61" t="s">
        <v>11</v>
      </c>
      <c r="E144" s="61" t="s">
        <v>12</v>
      </c>
      <c r="F144" s="61" t="s">
        <v>13</v>
      </c>
      <c r="G144" s="61" t="s">
        <v>91</v>
      </c>
      <c r="H144" s="61" t="s">
        <v>15</v>
      </c>
      <c r="I144" s="62">
        <v>2019</v>
      </c>
      <c r="J144" s="62">
        <v>2021</v>
      </c>
      <c r="K144" s="62">
        <v>2022</v>
      </c>
      <c r="L144" s="62">
        <v>2023</v>
      </c>
      <c r="M144" s="987" t="s">
        <v>978</v>
      </c>
      <c r="N144" s="825">
        <v>2025</v>
      </c>
      <c r="O144" s="825" t="s">
        <v>16</v>
      </c>
      <c r="P144" s="825" t="s">
        <v>1245</v>
      </c>
      <c r="Q144" s="63" t="s">
        <v>17</v>
      </c>
      <c r="R144" s="63" t="s">
        <v>18</v>
      </c>
      <c r="S144" s="43"/>
      <c r="T144" s="143"/>
    </row>
    <row r="145" spans="1:21" ht="19" customHeight="1">
      <c r="A145" s="43"/>
      <c r="B145" s="1768" t="s">
        <v>96</v>
      </c>
      <c r="C145" s="149"/>
      <c r="D145" s="463" t="s">
        <v>30</v>
      </c>
      <c r="E145" s="141" t="s">
        <v>21</v>
      </c>
      <c r="F145" s="141" t="s">
        <v>24</v>
      </c>
      <c r="G145" s="112" t="s">
        <v>2103</v>
      </c>
      <c r="H145" s="117" t="str">
        <f>IFERROR(VLOOKUP(D145,'ESG Database'!$D$15:$M$818,3,0),"")</f>
        <v>%</v>
      </c>
      <c r="I145" s="622">
        <f>IFERROR(VLOOKUP(_xlfn.CONCAT(D145,E145,F145),'ESG Database'!$I$15:$S$818,2,0),"")</f>
        <v>0.28299999999999997</v>
      </c>
      <c r="J145" s="622">
        <f>IFERROR(VLOOKUP(_xlfn.CONCAT(D145,E145,F145),'ESG Database'!$I$15:$S$818,3,0),"")</f>
        <v>0.49896003100000003</v>
      </c>
      <c r="K145" s="628">
        <f>IFERROR(VLOOKUP(_xlfn.CONCAT(D145,E145,F145),'ESG Database'!$I$15:$S$818,4,0),"")</f>
        <v>0.88308376799999999</v>
      </c>
      <c r="L145" s="628">
        <f>IFERROR(VLOOKUP(_xlfn.CONCAT(D145,E145,F145),'ESG Database'!$I$15:$S$818,5,0),"")</f>
        <v>0.95899999999999996</v>
      </c>
      <c r="M145" s="1158">
        <f>IFERROR(VLOOKUP(_xlfn.CONCAT(D145,E145,F145),'ESG Database'!$I$15:$S$818,6,0),"")</f>
        <v>0.98</v>
      </c>
      <c r="N145" s="1170">
        <f>IFERROR(VLOOKUP(_xlfn.CONCAT(D145,E145,F145),'ESG Database'!$I$15:$S$818,7,0),"")</f>
        <v>1</v>
      </c>
      <c r="O145" s="135">
        <f>IFERROR(N145/I145-1,"-")</f>
        <v>2.5335689045936398</v>
      </c>
      <c r="P145" s="135">
        <f t="shared" ref="P145:P146" si="7">IFERROR(N145/M145-1,"-")</f>
        <v>2.0408163265306145E-2</v>
      </c>
      <c r="Q145" s="136">
        <f>IFERROR(VLOOKUP(_xlfn.CONCAT(D145,E145,F145),'ESG Database'!$I$15:$S$818,10,0),"")</f>
        <v>1</v>
      </c>
      <c r="R145" s="136">
        <f>IFERROR(VLOOKUP(_xlfn.CONCAT(D145,E145,F145),'ESG Database'!$I$15:$S$818,11,0),"")</f>
        <v>1</v>
      </c>
      <c r="S145" s="43"/>
    </row>
    <row r="146" spans="1:21" ht="27">
      <c r="A146" s="43"/>
      <c r="B146" s="1769"/>
      <c r="C146" s="149"/>
      <c r="D146" s="463" t="s">
        <v>143</v>
      </c>
      <c r="E146" s="141" t="s">
        <v>21</v>
      </c>
      <c r="F146" s="141" t="s">
        <v>24</v>
      </c>
      <c r="G146" s="112" t="s">
        <v>144</v>
      </c>
      <c r="H146" s="150" t="str">
        <f>IFERROR(VLOOKUP(D146,'ESG Database'!$D$15:$M$818,3,0),"")</f>
        <v>#</v>
      </c>
      <c r="I146" s="1045">
        <f>IFERROR(VLOOKUP(_xlfn.CONCAT(D146,E146,F146),'ESG Database'!$I$15:$S$818,2,0),"")</f>
        <v>1.7526999999999999</v>
      </c>
      <c r="J146" s="1045">
        <f>IFERROR(VLOOKUP(_xlfn.CONCAT(D146,E146,F146),'ESG Database'!$I$15:$S$818,3,0),"")</f>
        <v>1.6197999999999999</v>
      </c>
      <c r="K146" s="1046">
        <f>IFERROR(VLOOKUP(_xlfn.CONCAT(D146,E146,F146),'ESG Database'!$I$15:$S$818,4,0),"")</f>
        <v>1.6056999999999999</v>
      </c>
      <c r="L146" s="1046">
        <f>IFERROR(VLOOKUP(_xlfn.CONCAT(D146,E146,F146),'ESG Database'!$I$15:$S$818,5,0),"")</f>
        <v>1.5852999999999999</v>
      </c>
      <c r="M146" s="1046">
        <f>IFERROR(VLOOKUP(_xlfn.CONCAT(D146,E146,F146),'ESG Database'!$I$15:$S$818,6,0),"")</f>
        <v>1.5515000000000001</v>
      </c>
      <c r="N146" s="1046">
        <f>IFERROR(VLOOKUP(_xlfn.CONCAT(D146,E146,F146),'ESG Database'!$I$15:$S$818,7,0),"")</f>
        <v>1.5</v>
      </c>
      <c r="O146" s="135">
        <f t="shared" ref="O146:O151" si="8">IFERROR(N146/I146-1,"-")</f>
        <v>-0.14417755462999937</v>
      </c>
      <c r="P146" s="135">
        <f t="shared" si="7"/>
        <v>-3.3193683532065754E-2</v>
      </c>
      <c r="Q146" s="1504" t="str">
        <f>IFERROR(VLOOKUP(_xlfn.CONCAT(D146,E146,F146),'ESG Database'!$I$15:$S$818,10,0),"")</f>
        <v>-</v>
      </c>
      <c r="R146" s="1504" t="str">
        <f>IFERROR(VLOOKUP(_xlfn.CONCAT(D146,E146,F146),'ESG Database'!$I$15:$S$818,11,0),"")</f>
        <v>-</v>
      </c>
      <c r="S146" s="43"/>
    </row>
    <row r="147" spans="1:21" ht="27">
      <c r="A147" s="43"/>
      <c r="B147" s="1769"/>
      <c r="C147" s="149"/>
      <c r="D147" s="463" t="s">
        <v>1010</v>
      </c>
      <c r="E147" s="141" t="s">
        <v>21</v>
      </c>
      <c r="F147" s="141" t="s">
        <v>24</v>
      </c>
      <c r="G147" s="112" t="s">
        <v>1140</v>
      </c>
      <c r="H147" s="150" t="str">
        <f>IFERROR(VLOOKUP(D147,'ESG Database'!$D$15:$M$818,3,0),"")</f>
        <v>%</v>
      </c>
      <c r="I147" s="839" t="str">
        <f>IFERROR(VLOOKUP(_xlfn.CONCAT(D147,E147,F147),'ESG Database'!$I$15:$S$818,2,0),"")</f>
        <v>-</v>
      </c>
      <c r="J147" s="1045"/>
      <c r="K147" s="1046"/>
      <c r="L147" s="1046"/>
      <c r="M147" s="1158">
        <f>IFERROR(VLOOKUP(_xlfn.CONCAT(D147,E147,F147),'ESG Database'!$I$15:$S$818,6,0),"")</f>
        <v>0.214</v>
      </c>
      <c r="N147" s="142">
        <f>IFERROR(VLOOKUP(_xlfn.CONCAT(D147,E147,F147),'ESG Database'!$I$15:$S$818,7,0),"")</f>
        <v>0.23300000000000001</v>
      </c>
      <c r="O147" s="1261" t="str">
        <f t="shared" ref="O147:O150" si="9">IFERROR(N147/I147-1,"-")</f>
        <v>-</v>
      </c>
      <c r="P147" s="135"/>
      <c r="Q147" s="1504" t="str">
        <f>IFERROR(VLOOKUP(_xlfn.CONCAT(D147,E147,F147),'ESG Database'!$I$15:$S$818,10,0),"")</f>
        <v>-</v>
      </c>
      <c r="R147" s="1504" t="str">
        <f>IFERROR(VLOOKUP(_xlfn.CONCAT(D147,E147,F147),'ESG Database'!$I$15:$S$818,11,0),"")</f>
        <v>-</v>
      </c>
      <c r="S147" s="43"/>
    </row>
    <row r="148" spans="1:21" ht="40.5">
      <c r="A148" s="43"/>
      <c r="B148" s="1769"/>
      <c r="C148" s="149"/>
      <c r="D148" s="463" t="s">
        <v>31</v>
      </c>
      <c r="E148" s="141" t="s">
        <v>21</v>
      </c>
      <c r="F148" s="141" t="s">
        <v>24</v>
      </c>
      <c r="G148" s="112" t="s">
        <v>1141</v>
      </c>
      <c r="H148" s="150" t="str">
        <f>IFERROR(VLOOKUP(D148,'ESG Database'!$D$15:$M$818,3,0),"")</f>
        <v>%</v>
      </c>
      <c r="I148" s="839">
        <f>IFERROR(VLOOKUP(_xlfn.CONCAT(D148,E148,F148),'ESG Database'!$I$15:$S$818,2,0),"")</f>
        <v>0</v>
      </c>
      <c r="J148" s="1045"/>
      <c r="K148" s="1046"/>
      <c r="L148" s="1046"/>
      <c r="M148" s="1158">
        <f>IFERROR(VLOOKUP(_xlfn.CONCAT(D148,E148,F148),'ESG Database'!$I$15:$S$818,6,0),"")</f>
        <v>0.248</v>
      </c>
      <c r="N148" s="142">
        <f>IFERROR(VLOOKUP(_xlfn.CONCAT(D148,E148,F148),'ESG Database'!$I$15:$S$818,7,0),"")</f>
        <v>0.28799999999999998</v>
      </c>
      <c r="O148" s="1261" t="str">
        <f t="shared" si="9"/>
        <v>-</v>
      </c>
      <c r="P148" s="135"/>
      <c r="Q148" s="1504" t="str">
        <f>IFERROR(VLOOKUP(_xlfn.CONCAT(D148,E148,F148),'ESG Database'!$I$15:$S$818,10,0),"")</f>
        <v>-</v>
      </c>
      <c r="R148" s="1504" t="str">
        <f>IFERROR(VLOOKUP(_xlfn.CONCAT(D148,E148,F148),'ESG Database'!$I$15:$S$818,11,0),"")</f>
        <v>-</v>
      </c>
      <c r="S148" s="43"/>
    </row>
    <row r="149" spans="1:21" ht="40.5">
      <c r="A149" s="43"/>
      <c r="B149" s="1769"/>
      <c r="C149" s="149"/>
      <c r="D149" s="463" t="s">
        <v>1011</v>
      </c>
      <c r="E149" s="141" t="s">
        <v>21</v>
      </c>
      <c r="F149" s="141" t="s">
        <v>24</v>
      </c>
      <c r="G149" s="112" t="s">
        <v>1142</v>
      </c>
      <c r="H149" s="150" t="str">
        <f>IFERROR(VLOOKUP(D149,'ESG Database'!$D$15:$M$818,3,0),"")</f>
        <v>%</v>
      </c>
      <c r="I149" s="839">
        <f>IFERROR(VLOOKUP(_xlfn.CONCAT(D149,E149,F149),'ESG Database'!$I$15:$S$818,2,0),"")</f>
        <v>0</v>
      </c>
      <c r="J149" s="1045"/>
      <c r="K149" s="1046"/>
      <c r="L149" s="1046"/>
      <c r="M149" s="1158">
        <f>IFERROR(VLOOKUP(_xlfn.CONCAT(D149,E149,F149),'ESG Database'!$I$15:$S$818,6,0),"")</f>
        <v>0.439</v>
      </c>
      <c r="N149" s="142">
        <f>IFERROR(VLOOKUP(_xlfn.CONCAT(D149,E149,F149),'ESG Database'!$I$15:$S$818,7,0),"")</f>
        <v>0.40200000000000002</v>
      </c>
      <c r="O149" s="1261" t="str">
        <f>IFERROR(N149/I149-1,"-")</f>
        <v>-</v>
      </c>
      <c r="P149" s="135"/>
      <c r="Q149" s="1504" t="str">
        <f>IFERROR(VLOOKUP(_xlfn.CONCAT(D149,E149,F149),'ESG Database'!$I$15:$S$818,10,0),"")</f>
        <v>-</v>
      </c>
      <c r="R149" s="1504" t="str">
        <f>IFERROR(VLOOKUP(_xlfn.CONCAT(D149,E149,F149),'ESG Database'!$I$15:$S$818,11,0),"")</f>
        <v>-</v>
      </c>
      <c r="S149" s="43"/>
    </row>
    <row r="150" spans="1:21" ht="27">
      <c r="A150" s="43"/>
      <c r="B150" s="1769"/>
      <c r="C150" s="149"/>
      <c r="D150" s="463" t="s">
        <v>1008</v>
      </c>
      <c r="E150" s="141" t="s">
        <v>21</v>
      </c>
      <c r="F150" s="141" t="s">
        <v>24</v>
      </c>
      <c r="G150" s="112" t="s">
        <v>1009</v>
      </c>
      <c r="H150" s="150"/>
      <c r="I150" s="471"/>
      <c r="J150" s="1045"/>
      <c r="K150" s="1046"/>
      <c r="L150" s="1046"/>
      <c r="M150" s="1158">
        <f>IFERROR(VLOOKUP(_xlfn.CONCAT(D150,E150,F150),'ESG Database'!$I$15:$S$818,6,0),"")</f>
        <v>0.23400000000000001</v>
      </c>
      <c r="N150" s="142">
        <f>IFERROR(VLOOKUP(_xlfn.CONCAT(D150,E150,F150),'ESG Database'!$I$15:$S$818,7,0),"")</f>
        <v>0.28100000000000003</v>
      </c>
      <c r="O150" s="1261" t="str">
        <f t="shared" si="9"/>
        <v>-</v>
      </c>
      <c r="P150" s="135"/>
      <c r="Q150" s="136">
        <f>IFERROR(VLOOKUP(_xlfn.CONCAT(D150,E150,F150),'ESG Database'!$I$15:$S$818,10,0),"")</f>
        <v>1</v>
      </c>
      <c r="R150" s="136">
        <f>IFERROR(VLOOKUP(_xlfn.CONCAT(D150,E150,F150),'ESG Database'!$I$15:$S$818,11,0),"")</f>
        <v>1</v>
      </c>
      <c r="S150" s="43"/>
    </row>
    <row r="151" spans="1:21" ht="27">
      <c r="A151" s="43"/>
      <c r="B151" s="1770"/>
      <c r="C151" s="151"/>
      <c r="D151" s="464" t="s">
        <v>145</v>
      </c>
      <c r="E151" s="145" t="s">
        <v>21</v>
      </c>
      <c r="F151" s="145" t="s">
        <v>24</v>
      </c>
      <c r="G151" s="105" t="s">
        <v>1007</v>
      </c>
      <c r="H151" s="106" t="str">
        <f>IFERROR(VLOOKUP(D151,'ESG Database'!$D$15:$M$818,3,0),"")</f>
        <v>%</v>
      </c>
      <c r="I151" s="147"/>
      <c r="J151" s="629"/>
      <c r="K151" s="629">
        <f>IFERROR(VLOOKUP(_xlfn.CONCAT(D151,E151,F151),'ESG Database'!$I$15:$S$818,4,0),"")</f>
        <v>0.24</v>
      </c>
      <c r="L151" s="629">
        <f>IFERROR(VLOOKUP(_xlfn.CONCAT(D151,E151,F151),'ESG Database'!$I$15:$S$818,5,0),"")</f>
        <v>0.34</v>
      </c>
      <c r="M151" s="629">
        <f>IFERROR(VLOOKUP(_xlfn.CONCAT(D151,E151,F151),'ESG Database'!$I$15:$S$818,6,0),"")</f>
        <v>0.64600000000000002</v>
      </c>
      <c r="N151" s="629">
        <f>IFERROR(VLOOKUP(_xlfn.CONCAT(D151,E151,F151),'ESG Database'!$I$15:$S$818,7,0),"")</f>
        <v>0.75600000000000001</v>
      </c>
      <c r="O151" s="1262" t="str">
        <f t="shared" si="8"/>
        <v>-</v>
      </c>
      <c r="P151" s="998"/>
      <c r="Q151" s="1503" t="str">
        <f>IFERROR(VLOOKUP(_xlfn.CONCAT(D151,E151,F151),'ESG Database'!$I$15:$S$818,10,0),"")</f>
        <v>-</v>
      </c>
      <c r="R151" s="1503" t="str">
        <f>IFERROR(VLOOKUP(_xlfn.CONCAT(D151,E151,F151),'ESG Database'!$I$15:$S$818,11,0),"")</f>
        <v>-</v>
      </c>
      <c r="S151" s="43"/>
    </row>
    <row r="152" spans="1:21" ht="14">
      <c r="A152" s="43"/>
      <c r="B152" s="86" t="s">
        <v>1150</v>
      </c>
      <c r="C152" s="149"/>
      <c r="D152" s="112"/>
      <c r="E152" s="112"/>
      <c r="F152" s="112"/>
      <c r="G152" s="112"/>
      <c r="H152" s="134"/>
      <c r="I152" s="152"/>
      <c r="J152" s="152"/>
      <c r="K152" s="152"/>
      <c r="L152" s="152"/>
      <c r="M152" s="129"/>
      <c r="N152" s="129"/>
      <c r="O152" s="129"/>
      <c r="P152" s="153"/>
      <c r="Q152" s="153"/>
      <c r="R152" s="43"/>
    </row>
    <row r="153" spans="1:21">
      <c r="A153" s="43"/>
      <c r="B153" s="154"/>
      <c r="C153" s="154"/>
      <c r="D153" s="154"/>
      <c r="E153" s="154"/>
      <c r="F153" s="154"/>
      <c r="G153" s="154"/>
      <c r="H153" s="155"/>
      <c r="I153" s="156"/>
      <c r="J153" s="156"/>
      <c r="K153" s="156"/>
      <c r="L153" s="156"/>
      <c r="M153" s="99"/>
      <c r="N153" s="99"/>
      <c r="O153" s="99"/>
      <c r="P153" s="99"/>
      <c r="Q153" s="43"/>
      <c r="R153" s="43"/>
    </row>
    <row r="154" spans="1:21">
      <c r="A154" s="43"/>
      <c r="B154" s="1778" t="s">
        <v>2027</v>
      </c>
      <c r="C154" s="1779"/>
      <c r="D154" s="1779"/>
      <c r="E154" s="1779"/>
      <c r="F154" s="1779"/>
      <c r="G154" s="1779"/>
      <c r="H154" s="1779"/>
      <c r="I154" s="1779"/>
      <c r="J154" s="1779"/>
      <c r="K154" s="1779"/>
      <c r="L154" s="1779"/>
      <c r="M154" s="1779"/>
      <c r="N154" s="1779"/>
      <c r="O154" s="1779"/>
      <c r="P154" s="1779"/>
      <c r="Q154" s="1779"/>
      <c r="R154" s="1779"/>
      <c r="S154" s="17"/>
      <c r="T154" s="17"/>
      <c r="U154" s="17"/>
    </row>
    <row r="155" spans="1:21">
      <c r="A155" s="43"/>
      <c r="B155" s="1779"/>
      <c r="C155" s="1779"/>
      <c r="D155" s="1779"/>
      <c r="E155" s="1779"/>
      <c r="F155" s="1779"/>
      <c r="G155" s="1779"/>
      <c r="H155" s="1779"/>
      <c r="I155" s="1779"/>
      <c r="J155" s="1779"/>
      <c r="K155" s="1779"/>
      <c r="L155" s="1779"/>
      <c r="M155" s="1779"/>
      <c r="N155" s="1779"/>
      <c r="O155" s="1779"/>
      <c r="P155" s="1779"/>
      <c r="Q155" s="1779"/>
      <c r="R155" s="1779"/>
      <c r="S155" s="17"/>
      <c r="T155" s="17"/>
      <c r="U155" s="17"/>
    </row>
    <row r="156" spans="1:21">
      <c r="A156" s="43"/>
      <c r="B156" s="1779"/>
      <c r="C156" s="1779"/>
      <c r="D156" s="1779"/>
      <c r="E156" s="1779"/>
      <c r="F156" s="1779"/>
      <c r="G156" s="1779"/>
      <c r="H156" s="1779"/>
      <c r="I156" s="1779"/>
      <c r="J156" s="1779"/>
      <c r="K156" s="1779"/>
      <c r="L156" s="1779"/>
      <c r="M156" s="1779"/>
      <c r="N156" s="1779"/>
      <c r="O156" s="1779"/>
      <c r="P156" s="1779"/>
      <c r="Q156" s="1779"/>
      <c r="R156" s="1779"/>
      <c r="S156" s="17"/>
      <c r="T156" s="17"/>
      <c r="U156" s="17"/>
    </row>
    <row r="157" spans="1:21">
      <c r="A157" s="43"/>
      <c r="B157" s="1779"/>
      <c r="C157" s="1779"/>
      <c r="D157" s="1779"/>
      <c r="E157" s="1779"/>
      <c r="F157" s="1779"/>
      <c r="G157" s="1779"/>
      <c r="H157" s="1779"/>
      <c r="I157" s="1779"/>
      <c r="J157" s="1779"/>
      <c r="K157" s="1779"/>
      <c r="L157" s="1779"/>
      <c r="M157" s="1779"/>
      <c r="N157" s="1779"/>
      <c r="O157" s="1779"/>
      <c r="P157" s="1779"/>
      <c r="Q157" s="1779"/>
      <c r="R157" s="1779"/>
      <c r="S157" s="17"/>
      <c r="T157" s="17"/>
      <c r="U157" s="17"/>
    </row>
    <row r="158" spans="1:21">
      <c r="A158" s="43"/>
      <c r="B158" s="1779"/>
      <c r="C158" s="1779"/>
      <c r="D158" s="1779"/>
      <c r="E158" s="1779"/>
      <c r="F158" s="1779"/>
      <c r="G158" s="1779"/>
      <c r="H158" s="1779"/>
      <c r="I158" s="1779"/>
      <c r="J158" s="1779"/>
      <c r="K158" s="1779"/>
      <c r="L158" s="1779"/>
      <c r="M158" s="1779"/>
      <c r="N158" s="1779"/>
      <c r="O158" s="1779"/>
      <c r="P158" s="1779"/>
      <c r="Q158" s="1779"/>
      <c r="R158" s="1779"/>
      <c r="S158" s="17"/>
      <c r="T158" s="17"/>
      <c r="U158" s="17"/>
    </row>
    <row r="159" spans="1:21">
      <c r="A159" s="43"/>
      <c r="B159" s="1779"/>
      <c r="C159" s="1779"/>
      <c r="D159" s="1779"/>
      <c r="E159" s="1779"/>
      <c r="F159" s="1779"/>
      <c r="G159" s="1779"/>
      <c r="H159" s="1779"/>
      <c r="I159" s="1779"/>
      <c r="J159" s="1779"/>
      <c r="K159" s="1779"/>
      <c r="L159" s="1779"/>
      <c r="M159" s="1779"/>
      <c r="N159" s="1779"/>
      <c r="O159" s="1779"/>
      <c r="P159" s="1779"/>
      <c r="Q159" s="1779"/>
      <c r="R159" s="1779"/>
      <c r="S159" s="17"/>
      <c r="T159" s="17"/>
      <c r="U159" s="17"/>
    </row>
    <row r="160" spans="1:21">
      <c r="A160" s="43"/>
      <c r="B160" s="1779"/>
      <c r="C160" s="1779"/>
      <c r="D160" s="1779"/>
      <c r="E160" s="1779"/>
      <c r="F160" s="1779"/>
      <c r="G160" s="1779"/>
      <c r="H160" s="1779"/>
      <c r="I160" s="1779"/>
      <c r="J160" s="1779"/>
      <c r="K160" s="1779"/>
      <c r="L160" s="1779"/>
      <c r="M160" s="1779"/>
      <c r="N160" s="1779"/>
      <c r="O160" s="1779"/>
      <c r="P160" s="1779"/>
      <c r="Q160" s="1779"/>
      <c r="R160" s="1779"/>
      <c r="S160" s="17"/>
      <c r="T160" s="17"/>
      <c r="U160" s="17"/>
    </row>
    <row r="161" spans="1:21">
      <c r="A161" s="43"/>
      <c r="B161" s="1779"/>
      <c r="C161" s="1779"/>
      <c r="D161" s="1779"/>
      <c r="E161" s="1779"/>
      <c r="F161" s="1779"/>
      <c r="G161" s="1779"/>
      <c r="H161" s="1779"/>
      <c r="I161" s="1779"/>
      <c r="J161" s="1779"/>
      <c r="K161" s="1779"/>
      <c r="L161" s="1779"/>
      <c r="M161" s="1779"/>
      <c r="N161" s="1779"/>
      <c r="O161" s="1779"/>
      <c r="P161" s="1779"/>
      <c r="Q161" s="1779"/>
      <c r="R161" s="1779"/>
      <c r="S161" s="17"/>
      <c r="T161" s="17"/>
      <c r="U161" s="17"/>
    </row>
    <row r="162" spans="1:21">
      <c r="A162" s="43"/>
      <c r="B162" s="1779"/>
      <c r="C162" s="1779"/>
      <c r="D162" s="1779"/>
      <c r="E162" s="1779"/>
      <c r="F162" s="1779"/>
      <c r="G162" s="1779"/>
      <c r="H162" s="1779"/>
      <c r="I162" s="1779"/>
      <c r="J162" s="1779"/>
      <c r="K162" s="1779"/>
      <c r="L162" s="1779"/>
      <c r="M162" s="1779"/>
      <c r="N162" s="1779"/>
      <c r="O162" s="1779"/>
      <c r="P162" s="1779"/>
      <c r="Q162" s="1779"/>
      <c r="R162" s="1779"/>
      <c r="S162" s="17"/>
      <c r="T162" s="17"/>
      <c r="U162" s="17"/>
    </row>
    <row r="163" spans="1:21">
      <c r="A163" s="43"/>
      <c r="B163" s="1779"/>
      <c r="C163" s="1779"/>
      <c r="D163" s="1779"/>
      <c r="E163" s="1779"/>
      <c r="F163" s="1779"/>
      <c r="G163" s="1779"/>
      <c r="H163" s="1779"/>
      <c r="I163" s="1779"/>
      <c r="J163" s="1779"/>
      <c r="K163" s="1779"/>
      <c r="L163" s="1779"/>
      <c r="M163" s="1779"/>
      <c r="N163" s="1779"/>
      <c r="O163" s="1779"/>
      <c r="P163" s="1779"/>
      <c r="Q163" s="1779"/>
      <c r="R163" s="1779"/>
      <c r="S163" s="17"/>
      <c r="T163" s="17"/>
      <c r="U163" s="17"/>
    </row>
    <row r="164" spans="1:21" ht="14">
      <c r="A164" s="43"/>
      <c r="B164" s="56" t="s">
        <v>1148</v>
      </c>
      <c r="C164" s="56"/>
      <c r="D164" s="43"/>
      <c r="E164" s="43"/>
      <c r="F164" s="43"/>
      <c r="G164" s="43"/>
      <c r="H164" s="47"/>
      <c r="I164" s="99"/>
      <c r="J164" s="99"/>
      <c r="K164" s="99"/>
      <c r="L164" s="99"/>
      <c r="M164" s="99"/>
      <c r="N164" s="99"/>
      <c r="O164" s="99"/>
      <c r="P164" s="99"/>
      <c r="Q164" s="43"/>
      <c r="R164" s="43"/>
    </row>
    <row r="165" spans="1:21" ht="28">
      <c r="A165" s="43"/>
      <c r="B165" s="139" t="s">
        <v>89</v>
      </c>
      <c r="C165" s="102"/>
      <c r="D165" s="61" t="s">
        <v>11</v>
      </c>
      <c r="E165" s="61" t="s">
        <v>12</v>
      </c>
      <c r="F165" s="61" t="s">
        <v>13</v>
      </c>
      <c r="G165" s="61" t="s">
        <v>91</v>
      </c>
      <c r="H165" s="61" t="s">
        <v>15</v>
      </c>
      <c r="I165" s="62">
        <v>2019</v>
      </c>
      <c r="J165" s="62">
        <v>2021</v>
      </c>
      <c r="K165" s="62">
        <v>2022</v>
      </c>
      <c r="L165" s="62">
        <v>2023</v>
      </c>
      <c r="M165" s="825" t="s">
        <v>978</v>
      </c>
      <c r="N165" s="825">
        <v>2025</v>
      </c>
      <c r="O165" s="825" t="s">
        <v>16</v>
      </c>
      <c r="P165" s="825" t="s">
        <v>1245</v>
      </c>
      <c r="Q165" s="63" t="s">
        <v>17</v>
      </c>
      <c r="R165" s="63" t="s">
        <v>18</v>
      </c>
      <c r="S165" s="43"/>
      <c r="T165" s="143"/>
    </row>
    <row r="166" spans="1:21" ht="27">
      <c r="A166" s="43"/>
      <c r="B166" s="1768" t="s">
        <v>96</v>
      </c>
      <c r="C166" s="149"/>
      <c r="D166" s="463" t="s">
        <v>983</v>
      </c>
      <c r="E166" s="141" t="s">
        <v>21</v>
      </c>
      <c r="F166" s="141" t="s">
        <v>24</v>
      </c>
      <c r="G166" s="112" t="s">
        <v>984</v>
      </c>
      <c r="H166" s="117" t="str">
        <f>IFERROR(VLOOKUP(D166,'ESG Database'!$D$15:$M$818,3,0),"")</f>
        <v>MWh</v>
      </c>
      <c r="I166" s="850">
        <f>IFERROR(VLOOKUP(_xlfn.CONCAT(D166,E166,F166),'ESG Database'!$I$15:$S$818,2,0),"")</f>
        <v>14899</v>
      </c>
      <c r="J166" s="850">
        <f>IFERROR(VLOOKUP(_xlfn.CONCAT(D166,E166,F166),'ESG Database'!$I$15:$S$818,3,0),"")</f>
        <v>4189</v>
      </c>
      <c r="K166" s="850">
        <f>IFERROR(VLOOKUP(_xlfn.CONCAT(D166,E166,F166),'ESG Database'!$I$15:$S$818,4,0),"")</f>
        <v>4796</v>
      </c>
      <c r="L166" s="850">
        <f>IFERROR(VLOOKUP(_xlfn.CONCAT(D166,E166,F166),'ESG Database'!$I$15:$S$818,5,0),"")</f>
        <v>4845</v>
      </c>
      <c r="M166" s="850">
        <f>IFERROR(VLOOKUP(_xlfn.CONCAT(D166,E166,F166),'ESG Database'!$I$15:$S$818,6,0),"")</f>
        <v>5869</v>
      </c>
      <c r="N166" s="850">
        <f>IFERROR(VLOOKUP(_xlfn.CONCAT(D166,E166,F166),'ESG Database'!$I$15:$S$818,7,0),"")</f>
        <v>5390</v>
      </c>
      <c r="O166" s="135">
        <f t="shared" ref="O166:O167" si="10">IFERROR(N166/I166-1,"-")</f>
        <v>-0.63823075374186189</v>
      </c>
      <c r="P166" s="135">
        <f t="shared" ref="P166:P167" si="11">IFERROR(N166/M166-1,"-")</f>
        <v>-8.1615266655307495E-2</v>
      </c>
      <c r="Q166" s="1504" t="str">
        <f>IFERROR(VLOOKUP(_xlfn.CONCAT(D166,E166,F166),'ESG Database'!$I$15:$S$818,10,0),"")</f>
        <v>-</v>
      </c>
      <c r="R166" s="1504" t="str">
        <f>IFERROR(VLOOKUP(_xlfn.CONCAT(D166,E166,F166),'ESG Database'!$I$15:$S$818,11,0),"")</f>
        <v>-</v>
      </c>
      <c r="S166" s="43"/>
    </row>
    <row r="167" spans="1:21" ht="14">
      <c r="A167" s="43"/>
      <c r="B167" s="1769"/>
      <c r="C167" s="149"/>
      <c r="D167" s="463" t="s">
        <v>1692</v>
      </c>
      <c r="E167" s="141" t="s">
        <v>21</v>
      </c>
      <c r="F167" s="141" t="s">
        <v>24</v>
      </c>
      <c r="G167" s="112" t="s">
        <v>1014</v>
      </c>
      <c r="H167" s="150" t="str">
        <f>IFERROR(VLOOKUP(D167,'ESG Database'!$D$15:$M$818,3,0),"")</f>
        <v>MWh</v>
      </c>
      <c r="I167" s="850">
        <f>IFERROR(VLOOKUP(_xlfn.CONCAT(D167,E167,F167),'ESG Database'!$I$15:$S$818,2,0),"")</f>
        <v>21282</v>
      </c>
      <c r="J167" s="850">
        <f>IFERROR(VLOOKUP(_xlfn.CONCAT(D167,E167,F167),'ESG Database'!$I$15:$S$818,3,0),"")</f>
        <v>13741</v>
      </c>
      <c r="K167" s="850">
        <f>IFERROR(VLOOKUP(_xlfn.CONCAT(D167,E167,F167),'ESG Database'!$I$15:$S$818,4,0),"")</f>
        <v>13496</v>
      </c>
      <c r="L167" s="850">
        <f>IFERROR(VLOOKUP(_xlfn.CONCAT(D167,E167,F167),'ESG Database'!$I$15:$S$818,5,0),"")</f>
        <v>11524</v>
      </c>
      <c r="M167" s="850">
        <f>IFERROR(VLOOKUP(_xlfn.CONCAT(D167,E167,F167),'ESG Database'!$I$15:$S$818,6,0),"")</f>
        <v>9290</v>
      </c>
      <c r="N167" s="850">
        <f>IFERROR(VLOOKUP(_xlfn.CONCAT(D167,E167,F167),'ESG Database'!$I$15:$S$818,7,0),"")</f>
        <v>9813</v>
      </c>
      <c r="O167" s="135">
        <f t="shared" si="10"/>
        <v>-0.53890611784606712</v>
      </c>
      <c r="P167" s="135">
        <f t="shared" si="11"/>
        <v>5.6297093649084973E-2</v>
      </c>
      <c r="Q167" s="1504" t="str">
        <f>IFERROR(VLOOKUP(_xlfn.CONCAT(D167,E167,F167),'ESG Database'!$I$15:$S$818,10,0),"")</f>
        <v>-</v>
      </c>
      <c r="R167" s="1504" t="str">
        <f>IFERROR(VLOOKUP(_xlfn.CONCAT(D167,E167,F167),'ESG Database'!$I$15:$S$818,11,0),"")</f>
        <v>-</v>
      </c>
      <c r="S167" s="43"/>
    </row>
    <row r="168" spans="1:21" ht="25.5" customHeight="1">
      <c r="A168" s="43"/>
      <c r="B168" s="1769"/>
      <c r="C168" s="149"/>
      <c r="D168" s="463" t="s">
        <v>1694</v>
      </c>
      <c r="E168" s="141" t="s">
        <v>21</v>
      </c>
      <c r="F168" s="141" t="s">
        <v>24</v>
      </c>
      <c r="G168" s="112" t="s">
        <v>1015</v>
      </c>
      <c r="H168" s="150" t="str">
        <f>IFERROR(VLOOKUP(D168,'ESG Database'!$D$15:$M$818,3,0),"")</f>
        <v>MWh</v>
      </c>
      <c r="I168" s="850">
        <f>IFERROR(VLOOKUP(_xlfn.CONCAT(D168,E168,F168),'ESG Database'!$I$15:$S$818,2,0),"")</f>
        <v>208433</v>
      </c>
      <c r="J168" s="850">
        <f>IFERROR(VLOOKUP(_xlfn.CONCAT(D168,E168,F168),'ESG Database'!$I$15:$S$818,3,0),"")</f>
        <v>82056</v>
      </c>
      <c r="K168" s="850">
        <f>IFERROR(VLOOKUP(_xlfn.CONCAT(D168,E168,F168),'ESG Database'!$I$15:$S$818,4,0),"")</f>
        <v>20027</v>
      </c>
      <c r="L168" s="850">
        <f>IFERROR(VLOOKUP(_xlfn.CONCAT(D168,E168,F168),'ESG Database'!$I$15:$S$818,5,0),"")</f>
        <v>6975</v>
      </c>
      <c r="M168" s="850">
        <f>IFERROR(VLOOKUP(_xlfn.CONCAT(D168,E168,F168),'ESG Database'!$I$15:$S$818,6,0),"")</f>
        <v>2579</v>
      </c>
      <c r="N168" s="1165">
        <f>IFERROR(VLOOKUP(_xlfn.CONCAT(D168,E168,F168),'ESG Database'!$I$15:$S$818,7,0),"")</f>
        <v>0</v>
      </c>
      <c r="O168" s="849">
        <f t="shared" ref="O168:O170" si="12">IFERROR(N168/I168-1,"-")</f>
        <v>-1</v>
      </c>
      <c r="P168" s="849">
        <f t="shared" ref="P168:P171" si="13">IFERROR(N168/M168-1,"-")</f>
        <v>-1</v>
      </c>
      <c r="Q168" s="1504" t="str">
        <f>IFERROR(VLOOKUP(_xlfn.CONCAT(D168,E168,F168),'ESG Database'!$I$15:$S$818,10,0),"")</f>
        <v>-</v>
      </c>
      <c r="R168" s="1504" t="str">
        <f>IFERROR(VLOOKUP(_xlfn.CONCAT(D168,E168,F168),'ESG Database'!$I$15:$S$818,11,0),"")</f>
        <v>-</v>
      </c>
      <c r="S168" s="43"/>
    </row>
    <row r="169" spans="1:21" ht="27">
      <c r="A169" s="43"/>
      <c r="B169" s="1769"/>
      <c r="C169" s="149"/>
      <c r="D169" s="463" t="s">
        <v>1696</v>
      </c>
      <c r="E169" s="141" t="s">
        <v>21</v>
      </c>
      <c r="F169" s="141" t="s">
        <v>24</v>
      </c>
      <c r="G169" s="112" t="s">
        <v>1013</v>
      </c>
      <c r="H169" s="150" t="str">
        <f>IFERROR(VLOOKUP(D169,'ESG Database'!$D$15:$M$818,3,0),"")</f>
        <v>MWh</v>
      </c>
      <c r="I169" s="850">
        <f>IFERROR(VLOOKUP(_xlfn.CONCAT(D169,E169,F169),'ESG Database'!$I$15:$S$818,2,0),"")</f>
        <v>7523</v>
      </c>
      <c r="J169" s="850">
        <f>IFERROR(VLOOKUP(_xlfn.CONCAT(D169,E169,F169),'ESG Database'!$I$15:$S$818,3,0),"")</f>
        <v>11012</v>
      </c>
      <c r="K169" s="850">
        <f>IFERROR(VLOOKUP(_xlfn.CONCAT(D169,E169,F169),'ESG Database'!$I$15:$S$818,4,0),"")</f>
        <v>12642</v>
      </c>
      <c r="L169" s="850">
        <f>IFERROR(VLOOKUP(_xlfn.CONCAT(D169,E169,F169),'ESG Database'!$I$15:$S$818,5,0),"")</f>
        <v>11048</v>
      </c>
      <c r="M169" s="850">
        <f>IFERROR(VLOOKUP(_xlfn.CONCAT(D169,E169,F169),'ESG Database'!$I$15:$S$818,6,0),"")</f>
        <v>11941</v>
      </c>
      <c r="N169" s="850">
        <f>IFERROR(VLOOKUP(_xlfn.CONCAT(D169,E169,F169),'ESG Database'!$I$15:$S$818,7,0),"")</f>
        <v>11800</v>
      </c>
      <c r="O169" s="849">
        <f t="shared" si="12"/>
        <v>0.56852319553369668</v>
      </c>
      <c r="P169" s="849">
        <f t="shared" si="13"/>
        <v>-1.180805627669379E-2</v>
      </c>
      <c r="Q169" s="1504" t="str">
        <f>IFERROR(VLOOKUP(_xlfn.CONCAT(D169,E169,F169),'ESG Database'!$I$15:$S$818,10,0),"")</f>
        <v>-</v>
      </c>
      <c r="R169" s="1504" t="str">
        <f>IFERROR(VLOOKUP(_xlfn.CONCAT(D169,E169,F169),'ESG Database'!$I$15:$S$818,11,0),"")</f>
        <v>-</v>
      </c>
      <c r="S169" s="43"/>
    </row>
    <row r="170" spans="1:21" ht="27">
      <c r="A170" s="43"/>
      <c r="B170" s="1769"/>
      <c r="C170" s="149"/>
      <c r="D170" s="463" t="s">
        <v>1698</v>
      </c>
      <c r="E170" s="141" t="s">
        <v>21</v>
      </c>
      <c r="F170" s="141" t="s">
        <v>24</v>
      </c>
      <c r="G170" s="112" t="s">
        <v>1012</v>
      </c>
      <c r="H170" s="150" t="str">
        <f>IFERROR(VLOOKUP(D170,'ESG Database'!$D$15:$M$818,3,0),"")</f>
        <v>MWh</v>
      </c>
      <c r="I170" s="850">
        <f>IFERROR(VLOOKUP(_xlfn.CONCAT(D170,E170,F170),'ESG Database'!$I$15:$S$818,2,0),"")</f>
        <v>2498</v>
      </c>
      <c r="J170" s="850">
        <f>IFERROR(VLOOKUP(_xlfn.CONCAT(D170,E170,F170),'ESG Database'!$I$15:$S$818,3,0),"")</f>
        <v>1173.94</v>
      </c>
      <c r="K170" s="850">
        <f>IFERROR(VLOOKUP(_xlfn.CONCAT(D170,E170,F170),'ESG Database'!$I$15:$S$818,4,0),"")</f>
        <v>1438</v>
      </c>
      <c r="L170" s="850">
        <f>IFERROR(VLOOKUP(_xlfn.CONCAT(D170,E170,F170),'ESG Database'!$I$15:$S$818,5,0),"")</f>
        <v>1591</v>
      </c>
      <c r="M170" s="850">
        <f>IFERROR(VLOOKUP(_xlfn.CONCAT(D170,E170,F170),'ESG Database'!$I$15:$S$818,6,0),"")</f>
        <v>1590</v>
      </c>
      <c r="N170" s="850">
        <f>IFERROR(VLOOKUP(_xlfn.CONCAT(D170,E170,F170),'ESG Database'!$I$15:$S$818,7,0),"")</f>
        <v>2295</v>
      </c>
      <c r="O170" s="849">
        <f t="shared" si="12"/>
        <v>-8.1265012009607673E-2</v>
      </c>
      <c r="P170" s="849">
        <f t="shared" si="13"/>
        <v>0.44339622641509435</v>
      </c>
      <c r="Q170" s="1504" t="str">
        <f>IFERROR(VLOOKUP(_xlfn.CONCAT(D170,E170,F170),'ESG Database'!$I$15:$S$818,10,0),"")</f>
        <v>-</v>
      </c>
      <c r="R170" s="1504" t="str">
        <f>IFERROR(VLOOKUP(_xlfn.CONCAT(D170,E170,F170),'ESG Database'!$I$15:$S$818,11,0),"")</f>
        <v>-</v>
      </c>
      <c r="S170" s="43"/>
    </row>
    <row r="171" spans="1:21" ht="28">
      <c r="A171" s="43"/>
      <c r="B171" s="1769"/>
      <c r="C171" s="149"/>
      <c r="D171" s="867" t="s">
        <v>981</v>
      </c>
      <c r="E171" s="868" t="s">
        <v>21</v>
      </c>
      <c r="F171" s="868" t="s">
        <v>24</v>
      </c>
      <c r="G171" s="863" t="s">
        <v>982</v>
      </c>
      <c r="H171" s="864" t="str">
        <f>IFERROR(VLOOKUP(D171,'ESG Database'!$D$15:$M$818,3,0),"")</f>
        <v>MWh</v>
      </c>
      <c r="I171" s="865">
        <f>IFERROR(VLOOKUP(_xlfn.CONCAT(D171,E171,F171),'ESG Database'!$I$15:$S$818,2,0),"")</f>
        <v>254635</v>
      </c>
      <c r="J171" s="1163">
        <f>IFERROR(VLOOKUP(_xlfn.CONCAT(D171,E171,F171),'ESG Database'!$I$15:$S$818,3,0),"")</f>
        <v>112172</v>
      </c>
      <c r="K171" s="1163">
        <f>IFERROR(VLOOKUP(_xlfn.CONCAT(D171,E171,F171),'ESG Database'!$I$15:$S$818,4,0),"")</f>
        <v>52398</v>
      </c>
      <c r="L171" s="1163">
        <f>IFERROR(VLOOKUP(_xlfn.CONCAT(D171,E171,F171),'ESG Database'!$I$15:$S$818,5,0),"")</f>
        <v>35982</v>
      </c>
      <c r="M171" s="1163">
        <f>IFERROR(VLOOKUP(_xlfn.CONCAT(D171,E171,F171),'ESG Database'!$I$15:$S$818,6,0),"")</f>
        <v>31270</v>
      </c>
      <c r="N171" s="865">
        <f>IFERROR(VLOOKUP(_xlfn.CONCAT(D171,E171,F171),'ESG Database'!$I$15:$S$818,7,0),"")</f>
        <v>29298</v>
      </c>
      <c r="O171" s="851">
        <f>IFERROR(N171/I171-1,"-")</f>
        <v>-0.88494119033125851</v>
      </c>
      <c r="P171" s="851">
        <f t="shared" si="13"/>
        <v>-6.3063639270866667E-2</v>
      </c>
      <c r="Q171" s="1516" t="str">
        <f>IFERROR(VLOOKUP(_xlfn.CONCAT(D171,E171,F171),'ESG Database'!$I$15:$S$818,10,0),"")</f>
        <v>-</v>
      </c>
      <c r="R171" s="1516" t="str">
        <f>IFERROR(VLOOKUP(_xlfn.CONCAT(D171,E171,F171),'ESG Database'!$I$15:$S$818,11,0),"")</f>
        <v>-</v>
      </c>
      <c r="S171" s="43"/>
    </row>
    <row r="172" spans="1:21" ht="28">
      <c r="A172" s="43"/>
      <c r="B172" s="1769"/>
      <c r="C172" s="149"/>
      <c r="D172" s="867" t="s">
        <v>985</v>
      </c>
      <c r="E172" s="868" t="s">
        <v>21</v>
      </c>
      <c r="F172" s="868" t="s">
        <v>24</v>
      </c>
      <c r="G172" s="863" t="s">
        <v>986</v>
      </c>
      <c r="H172" s="864" t="str">
        <f>IFERROR(VLOOKUP(D172,'ESG Database'!$D$15:$M$818,3,0),"")</f>
        <v>MWh</v>
      </c>
      <c r="I172" s="1087"/>
      <c r="J172" s="1166" t="str">
        <f>IFERROR(VLOOKUP(_xlfn.CONCAT(A172,B172,C172),'ESG Database'!$I$15:$S$818,6,0),"")</f>
        <v/>
      </c>
      <c r="K172" s="1166" t="str">
        <f>IFERROR(VLOOKUP(_xlfn.CONCAT(B172,C172,D172),'ESG Database'!$I$15:$S$818,6,0),"")</f>
        <v/>
      </c>
      <c r="L172" s="1163"/>
      <c r="M172" s="1087">
        <f>IFERROR(VLOOKUP(_xlfn.CONCAT(D172,E172,F172),'ESG Database'!$I$15:$S$818,6,0),"")</f>
        <v>0</v>
      </c>
      <c r="N172" s="1087">
        <f>IFERROR(VLOOKUP(_xlfn.CONCAT(D172,E172,F172),'ESG Database'!$I$15:$S$818,7,0),"")</f>
        <v>0</v>
      </c>
      <c r="O172" s="866"/>
      <c r="P172" s="851"/>
      <c r="Q172" s="1516" t="str">
        <f>IFERROR(VLOOKUP(_xlfn.CONCAT(D172,E172,F172),'ESG Database'!$I$15:$S$818,10,0),"")</f>
        <v>-</v>
      </c>
      <c r="R172" s="1516" t="str">
        <f>IFERROR(VLOOKUP(_xlfn.CONCAT(D172,E172,F172),'ESG Database'!$I$15:$S$818,11,0),"")</f>
        <v>-</v>
      </c>
      <c r="S172" s="43"/>
    </row>
    <row r="173" spans="1:21" ht="27">
      <c r="A173" s="43"/>
      <c r="B173" s="1769"/>
      <c r="C173" s="149"/>
      <c r="D173" s="463" t="s">
        <v>987</v>
      </c>
      <c r="E173" s="141" t="s">
        <v>21</v>
      </c>
      <c r="F173" s="141" t="s">
        <v>24</v>
      </c>
      <c r="G173" s="112" t="s">
        <v>988</v>
      </c>
      <c r="H173" s="150" t="str">
        <f>IFERROR(VLOOKUP(D173,'ESG Database'!$D$15:$M$818,3,0),"")</f>
        <v>MWh</v>
      </c>
      <c r="I173" s="850"/>
      <c r="J173" s="850"/>
      <c r="K173" s="850"/>
      <c r="L173" s="850">
        <f>IFERROR(VLOOKUP(_xlfn.CONCAT(D173,E173,F173),'ESG Database'!$I$15:$S$818,5,0),"")</f>
        <v>2396</v>
      </c>
      <c r="M173" s="850">
        <f>IFERROR(VLOOKUP(_xlfn.CONCAT(D173,E173,F173),'ESG Database'!$I$15:$S$818,6,0),"")</f>
        <v>2039</v>
      </c>
      <c r="N173" s="850">
        <f>IFERROR(VLOOKUP(_xlfn.CONCAT(D173,E173,F173),'ESG Database'!$I$15:$S$818,7,0),"")</f>
        <v>2377</v>
      </c>
      <c r="O173" s="849" t="str">
        <f t="shared" ref="O173" si="14">IFERROR(N173/I173-1,"-")</f>
        <v>-</v>
      </c>
      <c r="P173" s="849">
        <f t="shared" ref="P173" si="15">IFERROR(N173/M173-1,"-")</f>
        <v>0.16576753310446302</v>
      </c>
      <c r="Q173" s="1504" t="str">
        <f>IFERROR(VLOOKUP(_xlfn.CONCAT(D173,E173,F173),'ESG Database'!$I$15:$S$818,10,0),"")</f>
        <v>-</v>
      </c>
      <c r="R173" s="1504" t="str">
        <f>IFERROR(VLOOKUP(_xlfn.CONCAT(D173,E173,F173),'ESG Database'!$I$15:$S$818,11,0),"")</f>
        <v>-</v>
      </c>
      <c r="S173" s="43"/>
    </row>
    <row r="174" spans="1:21" ht="27">
      <c r="A174" s="43"/>
      <c r="B174" s="1769"/>
      <c r="C174" s="149"/>
      <c r="D174" s="463" t="s">
        <v>989</v>
      </c>
      <c r="E174" s="141" t="s">
        <v>21</v>
      </c>
      <c r="F174" s="141" t="s">
        <v>24</v>
      </c>
      <c r="G174" s="112" t="s">
        <v>990</v>
      </c>
      <c r="H174" s="150" t="str">
        <f>IFERROR(VLOOKUP(D174,'ESG Database'!$D$15:$M$818,3,0),"")</f>
        <v>MWh</v>
      </c>
      <c r="I174" s="850">
        <f>IFERROR(VLOOKUP(_xlfn.CONCAT(D174,E174,F174),'ESG Database'!$I$15:$S$818,2,0),"")</f>
        <v>74742</v>
      </c>
      <c r="K174" s="850"/>
      <c r="L174" s="850">
        <f>IFERROR(VLOOKUP(_xlfn.CONCAT(D174,E174,F174),'ESG Database'!$I$15:$S$818,5,0),"")</f>
        <v>148741</v>
      </c>
      <c r="M174" s="850">
        <f>IFERROR(VLOOKUP(_xlfn.CONCAT(D174,E174,F174),'ESG Database'!$I$15:$S$818,6,0),"")</f>
        <v>148504</v>
      </c>
      <c r="N174" s="850">
        <f>IFERROR(VLOOKUP(_xlfn.CONCAT(D174,E174,F174),'ESG Database'!$I$15:$S$818,7,0),"")</f>
        <v>145083</v>
      </c>
      <c r="O174" s="849">
        <f t="shared" ref="O174:O175" si="16">IFERROR(N174/I174-1,"-")</f>
        <v>0.94111744400738551</v>
      </c>
      <c r="P174" s="849">
        <f t="shared" ref="P174:P175" si="17">IFERROR(N174/M174-1,"-")</f>
        <v>-2.3036416527500991E-2</v>
      </c>
      <c r="Q174" s="1504" t="str">
        <f>IFERROR(VLOOKUP(_xlfn.CONCAT(D174,E174,F174),'ESG Database'!$I$15:$S$818,10,0),"")</f>
        <v>-</v>
      </c>
      <c r="R174" s="1504" t="str">
        <f>IFERROR(VLOOKUP(_xlfn.CONCAT(D174,E174,F174),'ESG Database'!$I$15:$S$818,11,0),"")</f>
        <v>-</v>
      </c>
      <c r="S174" s="43"/>
    </row>
    <row r="175" spans="1:21" ht="27">
      <c r="A175" s="43"/>
      <c r="B175" s="1769"/>
      <c r="C175" s="149"/>
      <c r="D175" s="463" t="s">
        <v>991</v>
      </c>
      <c r="E175" s="141" t="s">
        <v>21</v>
      </c>
      <c r="F175" s="141" t="s">
        <v>24</v>
      </c>
      <c r="G175" s="112" t="s">
        <v>992</v>
      </c>
      <c r="H175" s="150" t="str">
        <f>IFERROR(VLOOKUP(D175,'ESG Database'!$D$15:$M$818,3,0),"")</f>
        <v>MWh</v>
      </c>
      <c r="I175" s="850">
        <f>IFERROR(VLOOKUP(_xlfn.CONCAT(D175,E175,F175),'ESG Database'!$I$15:$S$818,2,0),"")</f>
        <v>7739</v>
      </c>
      <c r="J175" s="850"/>
      <c r="K175" s="850"/>
      <c r="L175" s="850">
        <f>IFERROR(VLOOKUP(_xlfn.CONCAT(D175,E175,F175),'ESG Database'!$I$15:$S$818,5,0),"")</f>
        <v>13904</v>
      </c>
      <c r="M175" s="850">
        <f>IFERROR(VLOOKUP(_xlfn.CONCAT(D175,E175,F175),'ESG Database'!$I$15:$S$818,6,0),"")</f>
        <v>13670</v>
      </c>
      <c r="N175" s="850">
        <f>IFERROR(VLOOKUP(_xlfn.CONCAT(D175,E175,F175),'ESG Database'!$I$15:$S$818,7,0),"")</f>
        <v>12169</v>
      </c>
      <c r="O175" s="849">
        <f t="shared" si="16"/>
        <v>0.57242537795580817</v>
      </c>
      <c r="P175" s="849">
        <f t="shared" si="17"/>
        <v>-0.10980248719824437</v>
      </c>
      <c r="Q175" s="1504" t="str">
        <f>IFERROR(VLOOKUP(_xlfn.CONCAT(D175,E175,F175),'ESG Database'!$I$15:$S$818,10,0),"")</f>
        <v>-</v>
      </c>
      <c r="R175" s="1504" t="str">
        <f>IFERROR(VLOOKUP(_xlfn.CONCAT(D175,E175,F175),'ESG Database'!$I$15:$S$818,11,0),"")</f>
        <v>-</v>
      </c>
      <c r="S175" s="43"/>
    </row>
    <row r="176" spans="1:21" ht="28">
      <c r="A176" s="43"/>
      <c r="B176" s="1769"/>
      <c r="C176" s="149"/>
      <c r="D176" s="861" t="s">
        <v>1700</v>
      </c>
      <c r="E176" s="862" t="s">
        <v>21</v>
      </c>
      <c r="F176" s="862" t="s">
        <v>24</v>
      </c>
      <c r="G176" s="863" t="s">
        <v>1017</v>
      </c>
      <c r="H176" s="864" t="str">
        <f>IFERROR(VLOOKUP(D176,'ESG Database'!$D$15:$M$818,3,0),"")</f>
        <v>MWh</v>
      </c>
      <c r="I176" s="865">
        <f>IFERROR(VLOOKUP(_xlfn.CONCAT(D176,E176,F176),'ESG Database'!$I$15:$S$818,2,0),"")</f>
        <v>82480.600000000006</v>
      </c>
      <c r="J176" s="865">
        <f>IFERROR(VLOOKUP(_xlfn.CONCAT(D176,E176,F176),'ESG Database'!$I$15:$S$818,3,0),"")</f>
        <v>84502</v>
      </c>
      <c r="K176" s="865">
        <f>IFERROR(VLOOKUP(_xlfn.CONCAT(D176,E176,F176),'ESG Database'!$I$15:$S$818,4,0),"")</f>
        <v>153533</v>
      </c>
      <c r="L176" s="865">
        <f>IFERROR(VLOOKUP(_xlfn.CONCAT(D176,E176,F176),'ESG Database'!$I$15:$S$818,5,0),"")</f>
        <v>165041</v>
      </c>
      <c r="M176" s="865">
        <f>IFERROR(VLOOKUP(_xlfn.CONCAT(D176,E176,F176),'ESG Database'!$I$15:$S$818,6,0),"")</f>
        <v>164213</v>
      </c>
      <c r="N176" s="865">
        <f>IFERROR(VLOOKUP(_xlfn.CONCAT(D176,E176,F176),'ESG Database'!$I$15:$S$818,7,0),"")</f>
        <v>159629</v>
      </c>
      <c r="O176" s="851">
        <f t="shared" ref="O176" si="18">IFERROR(N176/I176-1,"-")</f>
        <v>0.93535207066873904</v>
      </c>
      <c r="P176" s="851">
        <f t="shared" ref="P176" si="19">IFERROR(N176/M176-1,"-")</f>
        <v>-2.7914964101502293E-2</v>
      </c>
      <c r="Q176" s="1516" t="str">
        <f>IFERROR(VLOOKUP(_xlfn.CONCAT(D176,E176,F176),'ESG Database'!$I$15:$S$818,10,0),"")</f>
        <v>-</v>
      </c>
      <c r="R176" s="1516" t="str">
        <f>IFERROR(VLOOKUP(_xlfn.CONCAT(D176,E176,F176),'ESG Database'!$I$15:$S$818,11,0),"")</f>
        <v>-</v>
      </c>
      <c r="S176" s="43"/>
    </row>
    <row r="177" spans="1:21" ht="14">
      <c r="A177" s="43"/>
      <c r="B177" s="1769"/>
      <c r="C177" s="149"/>
      <c r="D177" s="463" t="s">
        <v>30</v>
      </c>
      <c r="E177" s="141" t="s">
        <v>21</v>
      </c>
      <c r="F177" s="141" t="s">
        <v>24</v>
      </c>
      <c r="G177" s="634" t="s">
        <v>1016</v>
      </c>
      <c r="H177" s="1167" t="str">
        <f>IFERROR(VLOOKUP(D177,'ESG Database'!$D$15:$M$818,3,0),"")</f>
        <v>%</v>
      </c>
      <c r="I177" s="1169">
        <f>IFERROR(VLOOKUP(_xlfn.CONCAT(D177,E177,F177),'ESG Database'!$I$15:$S$818,2,0),"")</f>
        <v>0.28299999999999997</v>
      </c>
      <c r="J177" s="1169">
        <f>IFERROR(VLOOKUP(_xlfn.CONCAT(D177,E177,F177),'ESG Database'!$I$15:$S$818,3,0),"")</f>
        <v>0.49896003100000003</v>
      </c>
      <c r="K177" s="1169">
        <f>IFERROR(VLOOKUP(_xlfn.CONCAT(D177,E177,F177),'ESG Database'!$I$15:$S$818,4,0),"")</f>
        <v>0.88308376799999999</v>
      </c>
      <c r="L177" s="1169">
        <f>IFERROR(VLOOKUP(_xlfn.CONCAT(D177,E177,F177),'ESG Database'!$I$15:$S$818,5,0),"")</f>
        <v>0.95899999999999996</v>
      </c>
      <c r="M177" s="1169">
        <f>IFERROR(VLOOKUP(_xlfn.CONCAT(D177,E177,F177),'ESG Database'!$I$15:$S$818,6,0),"")</f>
        <v>0.98</v>
      </c>
      <c r="N177" s="1517">
        <f>IFERROR(VLOOKUP(_xlfn.CONCAT(D177,E177,F177),'ESG Database'!$I$15:$S$818,7,0),"")</f>
        <v>1</v>
      </c>
      <c r="O177" s="849"/>
      <c r="P177" s="849"/>
      <c r="Q177" s="136">
        <f>IFERROR(VLOOKUP(_xlfn.CONCAT(D177,E177,F177),'ESG Database'!$I$15:$S$818,10,0),"")</f>
        <v>1</v>
      </c>
      <c r="R177" s="136">
        <f>IFERROR(VLOOKUP(_xlfn.CONCAT(D177,E177,F177),'ESG Database'!$I$15:$S$818,11,0),"")</f>
        <v>1</v>
      </c>
      <c r="S177" s="43"/>
    </row>
    <row r="178" spans="1:21" ht="27">
      <c r="A178" s="43"/>
      <c r="B178" s="1770"/>
      <c r="C178" s="151"/>
      <c r="D178" s="464" t="s">
        <v>1702</v>
      </c>
      <c r="E178" s="145" t="s">
        <v>21</v>
      </c>
      <c r="F178" s="145" t="s">
        <v>24</v>
      </c>
      <c r="G178" s="105" t="s">
        <v>2104</v>
      </c>
      <c r="H178" s="106" t="str">
        <f>IFERROR(VLOOKUP(D178,'ESG Database'!$D$15:$M$818,3,0),"")</f>
        <v>%</v>
      </c>
      <c r="I178" s="629">
        <f>IFERROR(VLOOKUP(_xlfn.CONCAT(D178,E178,F178),'ESG Database'!$I$15:$S$818,2,0),"")</f>
        <v>0.244665248</v>
      </c>
      <c r="J178" s="1168">
        <f>IFERROR(VLOOKUP(_xlfn.CONCAT(D178,E178,F178),'ESG Database'!$I$15:$S$818,3,0),"")</f>
        <v>0.41555452500000001</v>
      </c>
      <c r="K178" s="1168">
        <f>IFERROR(VLOOKUP(_xlfn.CONCAT(D178,E178,F178),'ESG Database'!$I$15:$S$818,4,0),"")</f>
        <v>0.73531239900000001</v>
      </c>
      <c r="L178" s="1168">
        <f>IFERROR(VLOOKUP(_xlfn.CONCAT(D178,E178,F178),'ESG Database'!$I$15:$S$818,5,0),"")</f>
        <v>0.82099999999999995</v>
      </c>
      <c r="M178" s="629">
        <f>IFERROR(VLOOKUP(_xlfn.CONCAT(D178,E178,F178),'ESG Database'!$I$15:$S$818,6,0),"")</f>
        <v>0.84</v>
      </c>
      <c r="N178" s="629">
        <f>IFERROR(VLOOKUP(_xlfn.CONCAT(D178,E178,F178),'ESG Database'!$I$15:$S$818,7,0),"")</f>
        <v>0.84489999999999998</v>
      </c>
      <c r="O178" s="1001"/>
      <c r="P178" s="1001"/>
      <c r="Q178" s="1503" t="str">
        <f>IFERROR(VLOOKUP(_xlfn.CONCAT(D178,E178,F178),'ESG Database'!$I$15:$S$818,10,0),"")</f>
        <v>-</v>
      </c>
      <c r="R178" s="1503" t="str">
        <f>IFERROR(VLOOKUP(_xlfn.CONCAT(D178,E178,F178),'ESG Database'!$I$15:$S$818,11,0),"")</f>
        <v>-</v>
      </c>
      <c r="S178" s="43"/>
    </row>
    <row r="179" spans="1:21" ht="14">
      <c r="A179" s="43"/>
      <c r="B179" s="86" t="s">
        <v>1150</v>
      </c>
      <c r="C179" s="149"/>
      <c r="D179" s="112"/>
      <c r="E179" s="112"/>
      <c r="F179" s="112"/>
      <c r="G179" s="112"/>
      <c r="H179" s="134"/>
      <c r="I179" s="152"/>
      <c r="J179" s="152"/>
      <c r="K179" s="152"/>
      <c r="L179" s="152"/>
      <c r="M179" s="129"/>
      <c r="N179" s="129"/>
      <c r="O179" s="129"/>
      <c r="P179" s="153"/>
      <c r="Q179" s="153"/>
      <c r="R179" s="43"/>
    </row>
    <row r="180" spans="1:21" ht="14">
      <c r="A180" s="43"/>
      <c r="B180" s="86"/>
      <c r="C180" s="149"/>
      <c r="D180" s="112"/>
      <c r="E180" s="112"/>
      <c r="F180" s="112"/>
      <c r="G180" s="112"/>
      <c r="H180" s="134"/>
      <c r="I180" s="152"/>
      <c r="J180" s="152"/>
      <c r="K180" s="152"/>
      <c r="L180" s="152"/>
      <c r="M180" s="129"/>
      <c r="N180" s="129"/>
      <c r="O180" s="129"/>
      <c r="P180" s="153"/>
      <c r="Q180" s="153"/>
      <c r="R180" s="43"/>
    </row>
    <row r="181" spans="1:21">
      <c r="A181" s="43"/>
      <c r="B181" s="1776" t="s">
        <v>2014</v>
      </c>
      <c r="C181" s="1776"/>
      <c r="D181" s="1776"/>
      <c r="E181" s="1776"/>
      <c r="F181" s="1776"/>
      <c r="G181" s="1776"/>
      <c r="H181" s="1776"/>
      <c r="I181" s="1776"/>
      <c r="J181" s="1776"/>
      <c r="K181" s="1776"/>
      <c r="L181" s="1776"/>
      <c r="M181" s="1776"/>
      <c r="N181" s="1776"/>
      <c r="O181" s="1776"/>
      <c r="P181" s="1776"/>
      <c r="Q181" s="1776"/>
      <c r="R181" s="43"/>
    </row>
    <row r="182" spans="1:21" ht="57" customHeight="1">
      <c r="A182" s="43"/>
      <c r="B182" s="1776"/>
      <c r="C182" s="1776"/>
      <c r="D182" s="1776"/>
      <c r="E182" s="1776"/>
      <c r="F182" s="1776"/>
      <c r="G182" s="1776"/>
      <c r="H182" s="1776"/>
      <c r="I182" s="1776"/>
      <c r="J182" s="1776"/>
      <c r="K182" s="1776"/>
      <c r="L182" s="1776"/>
      <c r="M182" s="1776"/>
      <c r="N182" s="1776"/>
      <c r="O182" s="1776"/>
      <c r="P182" s="1776"/>
      <c r="Q182" s="1776"/>
      <c r="R182" s="43"/>
    </row>
    <row r="183" spans="1:21" ht="14">
      <c r="A183" s="43"/>
      <c r="B183" s="56" t="s">
        <v>1148</v>
      </c>
      <c r="C183" s="131"/>
      <c r="D183" s="131"/>
      <c r="E183" s="131"/>
      <c r="F183" s="131"/>
      <c r="G183" s="131"/>
      <c r="H183" s="131"/>
      <c r="I183" s="131"/>
      <c r="J183" s="131"/>
      <c r="K183" s="131"/>
      <c r="L183" s="131"/>
      <c r="M183" s="131"/>
      <c r="N183" s="131"/>
      <c r="O183" s="131"/>
      <c r="P183" s="131"/>
      <c r="Q183" s="131"/>
      <c r="R183" s="131"/>
      <c r="S183" s="17"/>
      <c r="T183" s="17"/>
      <c r="U183" s="17"/>
    </row>
    <row r="184" spans="1:21" ht="28">
      <c r="A184" s="43"/>
      <c r="B184" s="139" t="s">
        <v>89</v>
      </c>
      <c r="C184" s="102"/>
      <c r="D184" s="61" t="s">
        <v>11</v>
      </c>
      <c r="E184" s="61" t="s">
        <v>12</v>
      </c>
      <c r="F184" s="61" t="s">
        <v>13</v>
      </c>
      <c r="G184" s="61" t="s">
        <v>91</v>
      </c>
      <c r="H184" s="61" t="s">
        <v>15</v>
      </c>
      <c r="I184" s="62">
        <v>2019</v>
      </c>
      <c r="J184" s="62">
        <v>2021</v>
      </c>
      <c r="K184" s="62">
        <v>2022</v>
      </c>
      <c r="L184" s="62">
        <v>2023</v>
      </c>
      <c r="M184" s="825" t="s">
        <v>978</v>
      </c>
      <c r="N184" s="825">
        <v>2025</v>
      </c>
      <c r="O184" s="825" t="s">
        <v>16</v>
      </c>
      <c r="P184" s="825" t="s">
        <v>1245</v>
      </c>
      <c r="Q184" s="63" t="s">
        <v>17</v>
      </c>
      <c r="R184" s="63" t="s">
        <v>18</v>
      </c>
      <c r="S184" s="43"/>
      <c r="T184" s="143"/>
    </row>
    <row r="185" spans="1:21" ht="14">
      <c r="A185" s="43"/>
      <c r="B185" s="1768" t="s">
        <v>96</v>
      </c>
      <c r="C185" s="149"/>
      <c r="D185" s="463" t="s">
        <v>994</v>
      </c>
      <c r="E185" s="141" t="s">
        <v>21</v>
      </c>
      <c r="F185" s="141" t="s">
        <v>24</v>
      </c>
      <c r="G185" s="112" t="s">
        <v>995</v>
      </c>
      <c r="H185" s="117" t="str">
        <f>IFERROR(VLOOKUP(D185,'ESG Database'!$D$15:$M$818,3,0),"")</f>
        <v>MWh</v>
      </c>
      <c r="I185" s="850">
        <f>IFERROR(VLOOKUP(_xlfn.CONCAT(D185,E185,F185),'ESG Database'!$I$15:$S$818,2,0),"")</f>
        <v>2397</v>
      </c>
      <c r="J185" s="850" t="str">
        <f>IFERROR(VLOOKUP(_xlfn.CONCAT(D185,E185,F185),'ESG Database'!$I$15:$S$818,3,0),"")</f>
        <v>-</v>
      </c>
      <c r="K185" s="850" t="str">
        <f>IFERROR(VLOOKUP(_xlfn.CONCAT(D185,E185,F185),'ESG Database'!$I$15:$S$818,4,0),"")</f>
        <v>-</v>
      </c>
      <c r="L185" s="850">
        <f>IFERROR(VLOOKUP(_xlfn.CONCAT(D185,E185,F185),'ESG Database'!$I$15:$S$818,5,0),"")</f>
        <v>958</v>
      </c>
      <c r="M185" s="850">
        <f>IFERROR(VLOOKUP(_xlfn.CONCAT(D185,E185,F185),'ESG Database'!$I$15:$S$818,6,0),"")</f>
        <v>1044</v>
      </c>
      <c r="N185" s="850">
        <f>IFERROR(VLOOKUP(_xlfn.CONCAT(D185,E185,F185),'ESG Database'!$I$15:$S$818,7,0),"")</f>
        <v>996</v>
      </c>
      <c r="O185" s="135">
        <f t="shared" ref="O185" si="20">IFERROR(N185/I185-1,"-")</f>
        <v>-0.58448060075093866</v>
      </c>
      <c r="P185" s="135">
        <f t="shared" ref="P185" si="21">IFERROR(N185/M185-1,"-")</f>
        <v>-4.5977011494252928E-2</v>
      </c>
      <c r="Q185" s="136" t="str">
        <f>IFERROR(VLOOKUP(_xlfn.CONCAT(D185,E185,F185),'ESG Database'!$I$15:$S$818,10,0),"")</f>
        <v>-</v>
      </c>
      <c r="R185" s="136" t="str">
        <f>IFERROR(VLOOKUP(_xlfn.CONCAT(D185,E185,F185),'ESG Database'!$I$15:$S$818,11,0),"")</f>
        <v>-</v>
      </c>
      <c r="S185" s="43"/>
    </row>
    <row r="186" spans="1:21" ht="14">
      <c r="A186" s="43"/>
      <c r="B186" s="1770"/>
      <c r="C186" s="151"/>
      <c r="D186" s="464" t="s">
        <v>1149</v>
      </c>
      <c r="E186" s="145" t="s">
        <v>21</v>
      </c>
      <c r="F186" s="145" t="s">
        <v>24</v>
      </c>
      <c r="G186" s="105" t="s">
        <v>993</v>
      </c>
      <c r="H186" s="106" t="str">
        <f>IFERROR(VLOOKUP(D186,'ESG Database'!$D$15:$M$818,3,0),"")</f>
        <v>MWh</v>
      </c>
      <c r="I186" s="1002" t="str">
        <f>IFERROR(VLOOKUP(_xlfn.CONCAT(D186,E186,F186),'ESG Database'!$I$15:$S$818,2,0),"")</f>
        <v>-</v>
      </c>
      <c r="J186" s="873" t="str">
        <f>IFERROR(VLOOKUP(_xlfn.CONCAT(D186,E186,F186),'ESG Database'!$I$15:$S$818,3,0),"")</f>
        <v>-</v>
      </c>
      <c r="K186" s="873" t="str">
        <f>IFERROR(VLOOKUP(_xlfn.CONCAT(D186,E186,F186),'ESG Database'!$I$15:$S$818,4,0),"")</f>
        <v>-</v>
      </c>
      <c r="L186" s="873" t="str">
        <f>IFERROR(VLOOKUP(_xlfn.CONCAT(D186,E186,F186),'ESG Database'!$I$15:$S$818,5,0),"")</f>
        <v>-</v>
      </c>
      <c r="M186" s="1002">
        <f>IFERROR(VLOOKUP(_xlfn.CONCAT(D186,E186,F186),'ESG Database'!$I$15:$S$818,6,0),"")</f>
        <v>14326</v>
      </c>
      <c r="N186" s="1002">
        <f>IFERROR(VLOOKUP(_xlfn.CONCAT(D186,E186,F186),'ESG Database'!$I$15:$S$818,7,0),"")</f>
        <v>13492</v>
      </c>
      <c r="O186" s="848" t="str">
        <f t="shared" ref="O186" si="22">IFERROR(N186/I186-1,"-")</f>
        <v>-</v>
      </c>
      <c r="P186" s="121">
        <f t="shared" ref="P186" si="23">IFERROR(N186/M186-1,"-")</f>
        <v>-5.8215831355577285E-2</v>
      </c>
      <c r="Q186" s="122" t="str">
        <f>IFERROR(VLOOKUP(_xlfn.CONCAT(D186,E186,F186),'ESG Database'!$I$15:$S$818,10,0),"")</f>
        <v>-</v>
      </c>
      <c r="R186" s="122" t="str">
        <f>IFERROR(VLOOKUP(_xlfn.CONCAT(D186,E186,F186),'ESG Database'!$I$15:$S$818,11,0),"")</f>
        <v>-</v>
      </c>
      <c r="S186" s="43"/>
    </row>
    <row r="187" spans="1:21" ht="14">
      <c r="A187" s="43"/>
      <c r="B187" s="56"/>
      <c r="C187" s="131"/>
      <c r="D187" s="131"/>
      <c r="E187" s="131"/>
      <c r="F187" s="131"/>
      <c r="G187" s="131"/>
      <c r="H187" s="131"/>
      <c r="I187" s="131"/>
      <c r="J187" s="131"/>
      <c r="K187" s="131"/>
      <c r="L187" s="131"/>
      <c r="M187" s="131"/>
      <c r="N187" s="131"/>
      <c r="O187" s="131"/>
      <c r="P187" s="131"/>
      <c r="Q187" s="131"/>
      <c r="R187" s="131"/>
      <c r="S187" s="17"/>
      <c r="T187" s="17"/>
      <c r="U187" s="17"/>
    </row>
    <row r="188" spans="1:21">
      <c r="A188" s="43"/>
      <c r="B188" s="1776" t="s">
        <v>2028</v>
      </c>
      <c r="C188" s="1777"/>
      <c r="D188" s="1777"/>
      <c r="E188" s="1777"/>
      <c r="F188" s="1777"/>
      <c r="G188" s="1777"/>
      <c r="H188" s="1777"/>
      <c r="I188" s="1777"/>
      <c r="J188" s="1777"/>
      <c r="K188" s="1777"/>
      <c r="L188" s="1777"/>
      <c r="M188" s="1777"/>
      <c r="N188" s="1777"/>
      <c r="O188" s="1777"/>
      <c r="P188" s="1777"/>
      <c r="Q188" s="1777"/>
      <c r="R188" s="43"/>
    </row>
    <row r="189" spans="1:21">
      <c r="A189" s="43"/>
      <c r="B189" s="1777"/>
      <c r="C189" s="1777"/>
      <c r="D189" s="1777"/>
      <c r="E189" s="1777"/>
      <c r="F189" s="1777"/>
      <c r="G189" s="1777"/>
      <c r="H189" s="1777"/>
      <c r="I189" s="1777"/>
      <c r="J189" s="1777"/>
      <c r="K189" s="1777"/>
      <c r="L189" s="1777"/>
      <c r="M189" s="1777"/>
      <c r="N189" s="1777"/>
      <c r="O189" s="1777"/>
      <c r="P189" s="1777"/>
      <c r="Q189" s="1777"/>
      <c r="R189" s="131"/>
      <c r="S189" s="17"/>
      <c r="T189" s="17"/>
      <c r="U189" s="17"/>
    </row>
    <row r="190" spans="1:21" ht="49" customHeight="1">
      <c r="A190" s="43"/>
      <c r="B190" s="1777"/>
      <c r="C190" s="1777"/>
      <c r="D190" s="1777"/>
      <c r="E190" s="1777"/>
      <c r="F190" s="1777"/>
      <c r="G190" s="1777"/>
      <c r="H190" s="1777"/>
      <c r="I190" s="1777"/>
      <c r="J190" s="1777"/>
      <c r="K190" s="1777"/>
      <c r="L190" s="1777"/>
      <c r="M190" s="1777"/>
      <c r="N190" s="1777"/>
      <c r="O190" s="1777"/>
      <c r="P190" s="1777"/>
      <c r="Q190" s="1777"/>
      <c r="R190" s="131"/>
      <c r="S190" s="17"/>
      <c r="T190" s="17"/>
      <c r="U190" s="17"/>
    </row>
    <row r="191" spans="1:21" ht="22.5">
      <c r="A191" s="43"/>
      <c r="B191" s="54" t="s">
        <v>146</v>
      </c>
      <c r="C191" s="43"/>
      <c r="D191" s="43"/>
      <c r="E191" s="43"/>
      <c r="F191" s="43"/>
      <c r="G191" s="43"/>
      <c r="H191" s="47"/>
      <c r="I191" s="99"/>
      <c r="J191" s="99"/>
      <c r="K191" s="99"/>
      <c r="L191" s="99"/>
      <c r="M191" s="99"/>
      <c r="N191" s="99"/>
      <c r="O191" s="99"/>
      <c r="P191" s="99"/>
      <c r="Q191" s="43"/>
      <c r="R191" s="43"/>
    </row>
    <row r="192" spans="1:21" ht="22.5">
      <c r="A192" s="43"/>
      <c r="B192" s="43"/>
      <c r="C192" s="54"/>
      <c r="D192" s="43"/>
      <c r="E192" s="43"/>
      <c r="F192" s="43"/>
      <c r="G192" s="43"/>
      <c r="H192" s="47"/>
      <c r="I192" s="99"/>
      <c r="J192" s="99"/>
      <c r="K192" s="99"/>
      <c r="L192" s="99"/>
      <c r="M192" s="99"/>
      <c r="N192" s="99"/>
      <c r="O192" s="99"/>
      <c r="P192" s="99"/>
      <c r="Q192" s="43"/>
      <c r="R192" s="43"/>
    </row>
    <row r="193" spans="1:21">
      <c r="A193" s="43"/>
      <c r="B193" s="43"/>
      <c r="C193" s="43"/>
      <c r="D193" s="43"/>
      <c r="E193" s="43"/>
      <c r="F193" s="43"/>
      <c r="G193" s="43"/>
      <c r="H193" s="47"/>
      <c r="I193" s="99"/>
      <c r="J193" s="99"/>
      <c r="K193" s="99"/>
      <c r="L193" s="99"/>
      <c r="M193" s="99"/>
      <c r="N193" s="99"/>
      <c r="O193" s="99"/>
      <c r="P193" s="99"/>
      <c r="Q193" s="43"/>
      <c r="R193" s="43"/>
    </row>
    <row r="194" spans="1:21" ht="50" customHeight="1">
      <c r="A194" s="43"/>
      <c r="B194" s="43"/>
      <c r="C194" s="92"/>
      <c r="D194" s="969" t="s">
        <v>61</v>
      </c>
      <c r="E194" s="93"/>
      <c r="F194" s="93"/>
      <c r="G194" s="93"/>
      <c r="H194" s="47"/>
      <c r="I194" s="92"/>
      <c r="J194" s="1767" t="s">
        <v>2105</v>
      </c>
      <c r="K194" s="1767"/>
      <c r="L194" s="1767"/>
      <c r="M194" s="99"/>
      <c r="N194" s="99"/>
      <c r="O194" s="99"/>
      <c r="P194" s="99"/>
      <c r="Q194" s="43"/>
      <c r="R194" s="43"/>
    </row>
    <row r="195" spans="1:21">
      <c r="A195" s="43"/>
      <c r="B195" s="138"/>
      <c r="C195" s="138"/>
      <c r="D195" s="138"/>
      <c r="E195" s="138"/>
      <c r="F195" s="138"/>
      <c r="G195" s="138"/>
      <c r="H195" s="138"/>
      <c r="I195" s="138"/>
      <c r="J195" s="138"/>
      <c r="K195" s="138"/>
      <c r="L195" s="138"/>
      <c r="M195" s="138"/>
      <c r="N195" s="138"/>
      <c r="O195" s="138"/>
      <c r="P195" s="138"/>
      <c r="Q195" s="138"/>
      <c r="R195" s="138"/>
      <c r="S195" s="17"/>
      <c r="T195" s="17"/>
      <c r="U195" s="17"/>
    </row>
    <row r="196" spans="1:21" ht="50" customHeight="1">
      <c r="A196" s="43"/>
      <c r="B196" s="138"/>
      <c r="C196" s="88"/>
      <c r="D196" s="1030" t="s">
        <v>1958</v>
      </c>
      <c r="E196" s="90"/>
      <c r="F196" s="91" t="s">
        <v>147</v>
      </c>
      <c r="G196" s="93"/>
      <c r="H196" s="138"/>
      <c r="I196" s="138"/>
      <c r="J196" s="138"/>
      <c r="K196" s="138"/>
      <c r="L196" s="138"/>
      <c r="M196" s="138"/>
      <c r="N196" s="138"/>
      <c r="O196" s="138"/>
      <c r="P196" s="138"/>
      <c r="Q196" s="138"/>
      <c r="R196" s="138"/>
      <c r="S196" s="17"/>
      <c r="T196" s="17"/>
      <c r="U196" s="17"/>
    </row>
    <row r="197" spans="1:21">
      <c r="A197" s="43"/>
      <c r="B197" s="138"/>
      <c r="C197" s="138"/>
      <c r="D197" s="138"/>
      <c r="E197" s="138"/>
      <c r="F197" s="138"/>
      <c r="G197" s="138"/>
      <c r="H197" s="138"/>
      <c r="I197" s="138"/>
      <c r="J197" s="138"/>
      <c r="K197" s="138"/>
      <c r="L197" s="138"/>
      <c r="M197" s="138"/>
      <c r="N197" s="138"/>
      <c r="O197" s="138"/>
      <c r="P197" s="138"/>
      <c r="Q197" s="138"/>
      <c r="R197" s="138"/>
      <c r="S197" s="17"/>
      <c r="T197" s="17"/>
      <c r="U197" s="17"/>
    </row>
    <row r="198" spans="1:21">
      <c r="A198" s="43"/>
      <c r="B198" s="43"/>
      <c r="C198" s="43"/>
      <c r="D198" s="43"/>
      <c r="E198" s="43"/>
      <c r="F198" s="43"/>
      <c r="G198" s="43"/>
      <c r="H198" s="47"/>
      <c r="I198" s="99"/>
      <c r="J198" s="99"/>
      <c r="K198" s="99"/>
      <c r="L198" s="99"/>
      <c r="M198" s="99"/>
      <c r="N198" s="99"/>
      <c r="O198" s="99"/>
      <c r="P198" s="99"/>
      <c r="Q198" s="43"/>
      <c r="R198" s="43"/>
    </row>
  </sheetData>
  <sheetProtection algorithmName="SHA-512" hashValue="vRmi24a/hDrYGNQcQ5FRxhYCMoiGxF1gYRfwjmGDSU/Rd3Xw2TvNVE66Eyv7msDgGFfkK0CCBHQR3uVa1BTQng==" saltValue="VTp/8ORoh07vzcQbo7t/fQ==" spinCount="100000" sheet="1" objects="1" scenarios="1" sort="0" autoFilter="0"/>
  <mergeCells count="22">
    <mergeCell ref="B88:B92"/>
    <mergeCell ref="B70:B76"/>
    <mergeCell ref="B13:Q18"/>
    <mergeCell ref="B22:P22"/>
    <mergeCell ref="B95:Q105"/>
    <mergeCell ref="B78:B79"/>
    <mergeCell ref="B110:B114"/>
    <mergeCell ref="J194:L194"/>
    <mergeCell ref="B145:B151"/>
    <mergeCell ref="B132:B133"/>
    <mergeCell ref="C132:C133"/>
    <mergeCell ref="B126:B128"/>
    <mergeCell ref="C126:C128"/>
    <mergeCell ref="B129:B130"/>
    <mergeCell ref="C129:C130"/>
    <mergeCell ref="B137:Q141"/>
    <mergeCell ref="B185:B186"/>
    <mergeCell ref="B181:Q182"/>
    <mergeCell ref="B188:Q190"/>
    <mergeCell ref="B154:R163"/>
    <mergeCell ref="B166:B178"/>
    <mergeCell ref="B116:R123"/>
  </mergeCells>
  <phoneticPr fontId="54" type="noConversion"/>
  <hyperlinks>
    <hyperlink ref="D194" r:id="rId1" display="Environmental Policies" xr:uid="{689FFC96-7759-974A-9479-39EC1FD83D71}"/>
    <hyperlink ref="J194" r:id="rId2" display="Environmental Policies" xr:uid="{A9577696-03F2-3F48-879B-EB0542EDEE8E}"/>
    <hyperlink ref="J194:L194" r:id="rId3" display="Capgemini Environmental Report 2023" xr:uid="{071C787C-E44F-7D4D-BF0C-8CCD70D51C52}"/>
    <hyperlink ref="F196" r:id="rId4" display="https://investors.capgemini.com/en/annual-reports/?fiscal-year=2022" xr:uid="{12B70049-D545-41E7-8E81-E46547A0C8F6}"/>
    <hyperlink ref="D196" r:id="rId5" xr:uid="{EE729234-E3E7-4462-AB75-A579EA555BF2}"/>
  </hyperlinks>
  <pageMargins left="0.7" right="0.7" top="0.75" bottom="0.75" header="0.3" footer="0.3"/>
  <pageSetup paperSize="9" scale="50" fitToHeight="0" orientation="landscape" r:id="rId6"/>
  <rowBreaks count="4" manualBreakCount="4">
    <brk id="55" max="16383" man="1"/>
    <brk id="85" max="16383" man="1"/>
    <brk id="123" max="16383" man="1"/>
    <brk id="162" max="16383" man="1"/>
  </rowBreaks>
  <colBreaks count="1" manualBreakCount="1">
    <brk id="17" max="1048575" man="1"/>
  </colBreaks>
  <ignoredErrors>
    <ignoredError sqref="M62:N62 J61:J62 I61 M61 O61" calculatedColumn="1"/>
    <ignoredError sqref="I87 M125 M144 M165 M184" numberStoredAsText="1"/>
  </ignoredError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F247-59EF-4021-9590-179EBFA2EE3A}">
  <sheetPr>
    <pageSetUpPr fitToPage="1"/>
  </sheetPr>
  <dimension ref="A1:AG75"/>
  <sheetViews>
    <sheetView showGridLines="0" showRowColHeaders="0" zoomScaleNormal="100" zoomScaleSheetLayoutView="100" workbookViewId="0">
      <pane ySplit="8" topLeftCell="A9" activePane="bottomLeft" state="frozen"/>
      <selection activeCell="B71" sqref="B71:Q71"/>
      <selection pane="bottomLeft" activeCell="B11" sqref="B11"/>
    </sheetView>
  </sheetViews>
  <sheetFormatPr baseColWidth="10" defaultColWidth="0" defaultRowHeight="13.5"/>
  <cols>
    <col min="1" max="1" width="2.5" customWidth="1"/>
    <col min="2" max="2" width="15.5" customWidth="1"/>
    <col min="3" max="3" width="14.5" customWidth="1"/>
    <col min="4" max="4" width="12.33203125" customWidth="1"/>
    <col min="5" max="5" width="25.33203125" hidden="1" customWidth="1"/>
    <col min="6" max="6" width="17.6640625" hidden="1" customWidth="1"/>
    <col min="7" max="7" width="34.6640625" customWidth="1"/>
    <col min="8" max="8" width="12.33203125" style="7" customWidth="1"/>
    <col min="9" max="16" width="14.5" style="6" customWidth="1"/>
    <col min="17" max="18" width="14.5" customWidth="1"/>
    <col min="19" max="19" width="3.33203125" hidden="1" customWidth="1"/>
    <col min="20" max="24" width="9" hidden="1" customWidth="1"/>
    <col min="25" max="25" width="7.5" hidden="1" customWidth="1"/>
    <col min="26" max="33" width="9" hidden="1" customWidth="1"/>
    <col min="34" max="16384" width="10.6640625" hidden="1"/>
  </cols>
  <sheetData>
    <row r="1" spans="1:32">
      <c r="A1" s="37"/>
      <c r="B1" s="37"/>
      <c r="C1" s="37"/>
      <c r="D1" s="37"/>
      <c r="E1" s="37"/>
      <c r="F1" s="37"/>
      <c r="G1" s="37"/>
      <c r="H1" s="41"/>
      <c r="I1" s="98"/>
      <c r="J1" s="98"/>
      <c r="K1" s="98"/>
      <c r="L1" s="98"/>
      <c r="M1" s="98"/>
      <c r="N1" s="98"/>
      <c r="O1" s="98"/>
      <c r="P1" s="98"/>
      <c r="Q1" s="37"/>
      <c r="R1" s="37"/>
      <c r="S1" s="1"/>
      <c r="T1" s="1"/>
      <c r="U1" s="1"/>
      <c r="V1" s="1"/>
      <c r="W1" s="1"/>
      <c r="X1" s="1"/>
      <c r="Y1" s="1"/>
      <c r="Z1" s="1"/>
      <c r="AA1" s="1"/>
      <c r="AB1" s="1"/>
      <c r="AC1" s="1"/>
      <c r="AD1" s="1"/>
      <c r="AE1" s="1"/>
      <c r="AF1" s="1"/>
    </row>
    <row r="2" spans="1:32">
      <c r="A2" s="37"/>
      <c r="B2" s="37"/>
      <c r="C2" s="37"/>
      <c r="D2" s="37"/>
      <c r="E2" s="37"/>
      <c r="F2" s="37"/>
      <c r="G2" s="37"/>
      <c r="H2" s="41"/>
      <c r="I2" s="98"/>
      <c r="J2" s="98"/>
      <c r="K2" s="98"/>
      <c r="L2" s="98"/>
      <c r="M2" s="98"/>
      <c r="N2" s="98"/>
      <c r="O2" s="98"/>
      <c r="P2" s="98"/>
      <c r="Q2" s="37"/>
      <c r="R2" s="37"/>
      <c r="S2" s="1"/>
      <c r="T2" s="1"/>
      <c r="U2" s="1"/>
      <c r="V2" s="1"/>
      <c r="W2" s="1"/>
      <c r="X2" s="1"/>
      <c r="Y2" s="1"/>
      <c r="Z2" s="1"/>
      <c r="AA2" s="1"/>
      <c r="AB2" s="1"/>
      <c r="AC2" s="1"/>
      <c r="AD2" s="1"/>
      <c r="AE2" s="1"/>
      <c r="AF2" s="1"/>
    </row>
    <row r="3" spans="1:32">
      <c r="A3" s="37"/>
      <c r="B3" s="37"/>
      <c r="C3" s="37"/>
      <c r="D3" s="37"/>
      <c r="E3" s="37"/>
      <c r="F3" s="37"/>
      <c r="G3" s="37"/>
      <c r="H3" s="41"/>
      <c r="I3" s="98"/>
      <c r="J3" s="98"/>
      <c r="K3" s="98"/>
      <c r="L3" s="98"/>
      <c r="M3" s="98"/>
      <c r="N3" s="98"/>
      <c r="O3" s="98"/>
      <c r="P3" s="98"/>
      <c r="Q3" s="37"/>
      <c r="R3" s="37"/>
      <c r="S3" s="1"/>
      <c r="T3" s="1"/>
      <c r="U3" s="1"/>
      <c r="V3" s="1"/>
      <c r="W3" s="1"/>
      <c r="X3" s="1"/>
      <c r="Y3" s="1"/>
      <c r="Z3" s="1"/>
      <c r="AA3" s="1"/>
      <c r="AB3" s="1"/>
      <c r="AC3" s="1"/>
      <c r="AD3" s="1"/>
      <c r="AE3" s="1"/>
      <c r="AF3" s="1"/>
    </row>
    <row r="4" spans="1:32">
      <c r="A4" s="37"/>
      <c r="B4" s="37"/>
      <c r="C4" s="37"/>
      <c r="D4" s="37"/>
      <c r="E4" s="37"/>
      <c r="F4" s="37"/>
      <c r="G4" s="37"/>
      <c r="H4" s="41"/>
      <c r="I4" s="98"/>
      <c r="J4" s="98"/>
      <c r="K4" s="98"/>
      <c r="L4" s="98"/>
      <c r="M4" s="98"/>
      <c r="N4" s="98"/>
      <c r="O4" s="98"/>
      <c r="P4" s="98"/>
      <c r="Q4" s="37"/>
      <c r="R4" s="37"/>
      <c r="S4" s="1"/>
      <c r="T4" s="1"/>
      <c r="U4" s="1"/>
      <c r="V4" s="1"/>
      <c r="W4" s="1"/>
      <c r="X4" s="1"/>
      <c r="Y4" s="1"/>
      <c r="Z4" s="1"/>
      <c r="AA4" s="1"/>
      <c r="AB4" s="1"/>
      <c r="AC4" s="1"/>
      <c r="AD4" s="1"/>
      <c r="AE4" s="1"/>
      <c r="AF4" s="1"/>
    </row>
    <row r="5" spans="1:32">
      <c r="A5" s="37"/>
      <c r="B5" s="37"/>
      <c r="C5" s="37"/>
      <c r="D5" s="37"/>
      <c r="E5" s="37"/>
      <c r="F5" s="37"/>
      <c r="G5" s="37"/>
      <c r="H5" s="41"/>
      <c r="I5" s="98"/>
      <c r="J5" s="98"/>
      <c r="K5" s="98"/>
      <c r="L5" s="98"/>
      <c r="M5" s="98"/>
      <c r="N5" s="98"/>
      <c r="O5" s="98"/>
      <c r="P5" s="98"/>
      <c r="Q5" s="37"/>
      <c r="R5" s="37"/>
      <c r="S5" s="1"/>
      <c r="T5" s="1"/>
      <c r="U5" s="1"/>
      <c r="V5" s="1"/>
      <c r="W5" s="1"/>
      <c r="X5" s="1"/>
      <c r="Y5" s="1"/>
      <c r="Z5" s="1"/>
      <c r="AA5" s="1"/>
      <c r="AB5" s="1"/>
      <c r="AC5" s="1"/>
      <c r="AD5" s="1"/>
      <c r="AE5" s="1"/>
      <c r="AF5" s="1"/>
    </row>
    <row r="6" spans="1:32">
      <c r="A6" s="37"/>
      <c r="B6" s="37"/>
      <c r="C6" s="37"/>
      <c r="D6" s="37"/>
      <c r="E6" s="37"/>
      <c r="F6" s="37"/>
      <c r="G6" s="37"/>
      <c r="H6" s="41"/>
      <c r="I6" s="98"/>
      <c r="J6" s="98"/>
      <c r="K6" s="98"/>
      <c r="L6" s="98"/>
      <c r="M6" s="98"/>
      <c r="N6" s="98"/>
      <c r="O6" s="98"/>
      <c r="P6" s="98"/>
      <c r="Q6" s="37"/>
      <c r="R6" s="37"/>
      <c r="S6" s="1"/>
      <c r="T6" s="1"/>
      <c r="U6" s="1"/>
      <c r="V6" s="1"/>
      <c r="W6" s="1"/>
      <c r="X6" s="1"/>
      <c r="Y6" s="1"/>
      <c r="Z6" s="1"/>
      <c r="AA6" s="1"/>
      <c r="AB6" s="1"/>
      <c r="AC6" s="1"/>
      <c r="AD6" s="1"/>
      <c r="AE6" s="1"/>
      <c r="AF6" s="1"/>
    </row>
    <row r="7" spans="1:32">
      <c r="A7" s="37"/>
      <c r="B7" s="37"/>
      <c r="C7" s="37"/>
      <c r="D7" s="37"/>
      <c r="E7" s="37"/>
      <c r="F7" s="37"/>
      <c r="G7" s="37"/>
      <c r="H7" s="41"/>
      <c r="I7" s="98"/>
      <c r="J7" s="98"/>
      <c r="K7" s="98"/>
      <c r="L7" s="98"/>
      <c r="M7" s="98"/>
      <c r="N7" s="98"/>
      <c r="O7" s="98"/>
      <c r="P7" s="98"/>
      <c r="Q7" s="37"/>
      <c r="R7" s="37"/>
      <c r="S7" s="1"/>
      <c r="T7" s="1"/>
      <c r="U7" s="1"/>
      <c r="V7" s="1"/>
      <c r="W7" s="1"/>
      <c r="X7" s="1"/>
      <c r="Y7" s="1"/>
      <c r="Z7" s="1"/>
      <c r="AA7" s="1"/>
      <c r="AB7" s="1"/>
      <c r="AC7" s="1"/>
      <c r="AD7" s="1"/>
      <c r="AE7" s="1"/>
      <c r="AF7" s="1"/>
    </row>
    <row r="8" spans="1:32">
      <c r="A8" s="37"/>
      <c r="B8" s="37"/>
      <c r="C8" s="37"/>
      <c r="D8" s="37"/>
      <c r="E8" s="37"/>
      <c r="F8" s="37"/>
      <c r="G8" s="37"/>
      <c r="H8" s="41"/>
      <c r="I8" s="98"/>
      <c r="J8" s="98"/>
      <c r="K8" s="98"/>
      <c r="L8" s="98"/>
      <c r="M8" s="98"/>
      <c r="N8" s="98"/>
      <c r="O8" s="98"/>
      <c r="P8" s="98"/>
      <c r="Q8" s="37"/>
      <c r="R8" s="37"/>
      <c r="S8" s="1"/>
      <c r="T8" s="1"/>
      <c r="U8" s="1"/>
      <c r="V8" s="1"/>
      <c r="W8" s="1"/>
      <c r="X8" s="1"/>
      <c r="Y8" s="1"/>
      <c r="Z8" s="1"/>
      <c r="AA8" s="1"/>
      <c r="AB8" s="1"/>
      <c r="AC8" s="1"/>
      <c r="AD8" s="1"/>
      <c r="AE8" s="1"/>
      <c r="AF8" s="1"/>
    </row>
    <row r="9" spans="1:32">
      <c r="A9" s="43"/>
      <c r="B9" s="43"/>
      <c r="C9" s="43"/>
      <c r="D9" s="43"/>
      <c r="E9" s="43"/>
      <c r="F9" s="43"/>
      <c r="G9" s="43"/>
      <c r="H9" s="47"/>
      <c r="I9" s="99"/>
      <c r="J9" s="99"/>
      <c r="K9" s="99"/>
      <c r="L9" s="99"/>
      <c r="M9" s="99"/>
      <c r="N9" s="99"/>
      <c r="O9" s="99"/>
      <c r="P9" s="99"/>
      <c r="Q9" s="43"/>
      <c r="R9" s="43"/>
    </row>
    <row r="10" spans="1:32">
      <c r="A10" s="43"/>
      <c r="B10" s="43"/>
      <c r="C10" s="43"/>
      <c r="D10" s="43"/>
      <c r="E10" s="43"/>
      <c r="F10" s="43"/>
      <c r="G10" s="43"/>
      <c r="H10" s="47"/>
      <c r="I10" s="99"/>
      <c r="J10" s="99"/>
      <c r="K10" s="99"/>
      <c r="L10" s="99"/>
      <c r="M10" s="99"/>
      <c r="N10" s="99"/>
      <c r="O10" s="99"/>
      <c r="P10" s="99"/>
      <c r="Q10" s="43"/>
      <c r="R10" s="43"/>
    </row>
    <row r="11" spans="1:32" ht="31">
      <c r="A11" s="43"/>
      <c r="B11" s="49" t="s">
        <v>148</v>
      </c>
      <c r="C11" s="49"/>
      <c r="D11" s="43"/>
      <c r="E11" s="43"/>
      <c r="F11" s="43"/>
      <c r="G11" s="43"/>
      <c r="H11" s="47"/>
      <c r="I11" s="99"/>
      <c r="J11" s="99"/>
      <c r="K11" s="99"/>
      <c r="L11" s="99"/>
      <c r="M11" s="99"/>
      <c r="N11" s="99"/>
      <c r="O11" s="99"/>
      <c r="P11" s="99"/>
      <c r="Q11" s="43"/>
      <c r="R11" s="43"/>
    </row>
    <row r="12" spans="1:32">
      <c r="A12" s="43"/>
      <c r="B12" s="43"/>
      <c r="C12" s="43"/>
      <c r="D12" s="43"/>
      <c r="E12" s="43"/>
      <c r="F12" s="43"/>
      <c r="G12" s="43"/>
      <c r="H12" s="47"/>
      <c r="I12" s="99"/>
      <c r="J12" s="99"/>
      <c r="K12" s="99"/>
      <c r="L12" s="99"/>
      <c r="M12" s="99"/>
      <c r="N12" s="99"/>
      <c r="O12" s="99"/>
      <c r="P12" s="99"/>
      <c r="Q12" s="43"/>
      <c r="R12" s="43"/>
    </row>
    <row r="13" spans="1:32" ht="15" customHeight="1">
      <c r="A13" s="43"/>
      <c r="B13" s="1757" t="s">
        <v>2106</v>
      </c>
      <c r="C13" s="1757"/>
      <c r="D13" s="1757"/>
      <c r="E13" s="1757"/>
      <c r="F13" s="1757"/>
      <c r="G13" s="1757"/>
      <c r="H13" s="1757"/>
      <c r="I13" s="1757"/>
      <c r="J13" s="1757"/>
      <c r="K13" s="1757"/>
      <c r="L13" s="1757"/>
      <c r="M13" s="1757"/>
      <c r="N13" s="1757"/>
      <c r="O13" s="1757"/>
      <c r="P13" s="1757"/>
      <c r="Q13" s="1757"/>
      <c r="R13" s="108"/>
    </row>
    <row r="14" spans="1:32" ht="15" customHeight="1">
      <c r="A14" s="43"/>
      <c r="B14" s="1757"/>
      <c r="C14" s="1757"/>
      <c r="D14" s="1757"/>
      <c r="E14" s="1757"/>
      <c r="F14" s="1757"/>
      <c r="G14" s="1757"/>
      <c r="H14" s="1757"/>
      <c r="I14" s="1757"/>
      <c r="J14" s="1757"/>
      <c r="K14" s="1757"/>
      <c r="L14" s="1757"/>
      <c r="M14" s="1757"/>
      <c r="N14" s="1757"/>
      <c r="O14" s="1757"/>
      <c r="P14" s="1757"/>
      <c r="Q14" s="1757"/>
      <c r="R14" s="108"/>
    </row>
    <row r="15" spans="1:32" ht="15" customHeight="1">
      <c r="A15" s="43"/>
      <c r="B15" s="1757"/>
      <c r="C15" s="1757"/>
      <c r="D15" s="1757"/>
      <c r="E15" s="1757"/>
      <c r="F15" s="1757"/>
      <c r="G15" s="1757"/>
      <c r="H15" s="1757"/>
      <c r="I15" s="1757"/>
      <c r="J15" s="1757"/>
      <c r="K15" s="1757"/>
      <c r="L15" s="1757"/>
      <c r="M15" s="1757"/>
      <c r="N15" s="1757"/>
      <c r="O15" s="1757"/>
      <c r="P15" s="1757"/>
      <c r="Q15" s="1757"/>
      <c r="R15" s="108"/>
    </row>
    <row r="16" spans="1:32" ht="15" customHeight="1">
      <c r="A16" s="43"/>
      <c r="B16" s="1757"/>
      <c r="C16" s="1757"/>
      <c r="D16" s="1757"/>
      <c r="E16" s="1757"/>
      <c r="F16" s="1757"/>
      <c r="G16" s="1757"/>
      <c r="H16" s="1757"/>
      <c r="I16" s="1757"/>
      <c r="J16" s="1757"/>
      <c r="K16" s="1757"/>
      <c r="L16" s="1757"/>
      <c r="M16" s="1757"/>
      <c r="N16" s="1757"/>
      <c r="O16" s="1757"/>
      <c r="P16" s="1757"/>
      <c r="Q16" s="1757"/>
      <c r="R16" s="108"/>
    </row>
    <row r="17" spans="1:18" ht="15" customHeight="1">
      <c r="A17" s="43"/>
      <c r="B17" s="1757"/>
      <c r="C17" s="1757"/>
      <c r="D17" s="1757"/>
      <c r="E17" s="1757"/>
      <c r="F17" s="1757"/>
      <c r="G17" s="1757"/>
      <c r="H17" s="1757"/>
      <c r="I17" s="1757"/>
      <c r="J17" s="1757"/>
      <c r="K17" s="1757"/>
      <c r="L17" s="1757"/>
      <c r="M17" s="1757"/>
      <c r="N17" s="1757"/>
      <c r="O17" s="1757"/>
      <c r="P17" s="1757"/>
      <c r="Q17" s="1757"/>
      <c r="R17" s="108"/>
    </row>
    <row r="18" spans="1:18" ht="15" customHeight="1">
      <c r="A18" s="43"/>
      <c r="B18" s="1757"/>
      <c r="C18" s="1757"/>
      <c r="D18" s="1757"/>
      <c r="E18" s="1757"/>
      <c r="F18" s="1757"/>
      <c r="G18" s="1757"/>
      <c r="H18" s="1757"/>
      <c r="I18" s="1757"/>
      <c r="J18" s="1757"/>
      <c r="K18" s="1757"/>
      <c r="L18" s="1757"/>
      <c r="M18" s="1757"/>
      <c r="N18" s="1757"/>
      <c r="O18" s="1757"/>
      <c r="P18" s="1757"/>
      <c r="Q18" s="1757"/>
      <c r="R18" s="108"/>
    </row>
    <row r="19" spans="1:18" ht="15" customHeight="1">
      <c r="A19" s="43"/>
      <c r="B19" s="1757"/>
      <c r="C19" s="1757"/>
      <c r="D19" s="1757"/>
      <c r="E19" s="1757"/>
      <c r="F19" s="1757"/>
      <c r="G19" s="1757"/>
      <c r="H19" s="1757"/>
      <c r="I19" s="1757"/>
      <c r="J19" s="1757"/>
      <c r="K19" s="1757"/>
      <c r="L19" s="1757"/>
      <c r="M19" s="1757"/>
      <c r="N19" s="1757"/>
      <c r="O19" s="1757"/>
      <c r="P19" s="1757"/>
      <c r="Q19" s="1757"/>
      <c r="R19" s="108"/>
    </row>
    <row r="20" spans="1:18" ht="22.5" customHeight="1">
      <c r="A20" s="43"/>
      <c r="B20" s="1757"/>
      <c r="C20" s="1757"/>
      <c r="D20" s="1757"/>
      <c r="E20" s="1757"/>
      <c r="F20" s="1757"/>
      <c r="G20" s="1757"/>
      <c r="H20" s="1757"/>
      <c r="I20" s="1757"/>
      <c r="J20" s="1757"/>
      <c r="K20" s="1757"/>
      <c r="L20" s="1757"/>
      <c r="M20" s="1757"/>
      <c r="N20" s="1757"/>
      <c r="O20" s="1757"/>
      <c r="P20" s="1757"/>
      <c r="Q20" s="1757"/>
      <c r="R20" s="43"/>
    </row>
    <row r="21" spans="1:18" ht="22.5">
      <c r="A21" s="43"/>
      <c r="B21" s="54" t="s">
        <v>149</v>
      </c>
      <c r="C21" s="54"/>
      <c r="D21" s="43"/>
      <c r="E21" s="43"/>
      <c r="F21" s="43"/>
      <c r="G21" s="43"/>
      <c r="H21" s="47"/>
      <c r="I21" s="99"/>
      <c r="J21" s="99"/>
      <c r="K21" s="99"/>
      <c r="L21" s="99"/>
      <c r="M21" s="99"/>
      <c r="N21" s="99"/>
      <c r="O21" s="99"/>
      <c r="P21" s="99"/>
      <c r="Q21" s="43"/>
      <c r="R21" s="43"/>
    </row>
    <row r="22" spans="1:18">
      <c r="A22" s="43"/>
      <c r="B22" s="43"/>
      <c r="C22" s="43"/>
      <c r="D22" s="43"/>
      <c r="E22" s="43"/>
      <c r="F22" s="43"/>
      <c r="G22" s="43"/>
      <c r="H22" s="47"/>
      <c r="I22" s="99"/>
      <c r="J22" s="99"/>
      <c r="K22" s="99"/>
      <c r="L22" s="99"/>
      <c r="M22" s="99"/>
      <c r="N22" s="99"/>
      <c r="O22" s="99"/>
      <c r="P22" s="99"/>
      <c r="Q22" s="43"/>
      <c r="R22" s="43"/>
    </row>
    <row r="23" spans="1:18" ht="138.5" customHeight="1">
      <c r="A23" s="43"/>
      <c r="B23" s="1757" t="s">
        <v>2029</v>
      </c>
      <c r="C23" s="1757"/>
      <c r="D23" s="1757"/>
      <c r="E23" s="1757"/>
      <c r="F23" s="1757"/>
      <c r="G23" s="1757"/>
      <c r="H23" s="1757"/>
      <c r="I23" s="1757"/>
      <c r="J23" s="1757"/>
      <c r="K23" s="1757"/>
      <c r="L23" s="1757"/>
      <c r="M23" s="1757"/>
      <c r="N23" s="1757"/>
      <c r="O23" s="1757"/>
      <c r="P23" s="1757"/>
      <c r="Q23" s="1757"/>
      <c r="R23" s="55"/>
    </row>
    <row r="24" spans="1:18">
      <c r="A24" s="43"/>
      <c r="B24" s="55"/>
      <c r="C24" s="55"/>
      <c r="D24" s="55"/>
      <c r="E24" s="55"/>
      <c r="F24" s="55"/>
      <c r="G24" s="55"/>
      <c r="H24" s="55"/>
      <c r="I24" s="55"/>
      <c r="J24" s="55"/>
      <c r="K24" s="55"/>
      <c r="L24" s="55"/>
      <c r="M24" s="55"/>
      <c r="N24" s="55"/>
      <c r="O24" s="55"/>
      <c r="P24" s="55"/>
      <c r="Q24" s="55"/>
      <c r="R24" s="43"/>
    </row>
    <row r="25" spans="1:18" ht="22.5">
      <c r="A25" s="43"/>
      <c r="B25" s="54" t="s">
        <v>150</v>
      </c>
      <c r="C25" s="54"/>
      <c r="D25" s="43"/>
      <c r="E25" s="43"/>
      <c r="F25" s="43"/>
      <c r="G25" s="43"/>
      <c r="H25" s="47"/>
      <c r="I25" s="99"/>
      <c r="J25" s="99"/>
      <c r="K25" s="99"/>
      <c r="L25" s="99"/>
      <c r="M25" s="99"/>
      <c r="N25" s="99"/>
      <c r="O25" s="99"/>
      <c r="P25" s="99"/>
      <c r="Q25" s="43"/>
      <c r="R25" s="43"/>
    </row>
    <row r="26" spans="1:18">
      <c r="A26" s="43"/>
      <c r="B26" s="43"/>
      <c r="C26" s="43"/>
      <c r="D26" s="43"/>
      <c r="E26" s="43"/>
      <c r="F26" s="43"/>
      <c r="G26" s="43"/>
      <c r="H26" s="47"/>
      <c r="I26" s="99"/>
      <c r="J26" s="99"/>
      <c r="K26" s="99"/>
      <c r="L26" s="99"/>
      <c r="M26" s="99"/>
      <c r="N26" s="99"/>
      <c r="O26" s="99"/>
      <c r="P26" s="99"/>
      <c r="Q26" s="43"/>
      <c r="R26" s="43"/>
    </row>
    <row r="27" spans="1:18">
      <c r="A27" s="43"/>
      <c r="B27" s="1757" t="s">
        <v>2107</v>
      </c>
      <c r="C27" s="1757"/>
      <c r="D27" s="1757"/>
      <c r="E27" s="1757"/>
      <c r="F27" s="1757"/>
      <c r="G27" s="1757"/>
      <c r="H27" s="1757"/>
      <c r="I27" s="1757"/>
      <c r="J27" s="1757"/>
      <c r="K27" s="1757"/>
      <c r="L27" s="1757"/>
      <c r="M27" s="1757"/>
      <c r="N27" s="1757"/>
      <c r="O27" s="1757"/>
      <c r="P27" s="1757"/>
      <c r="Q27" s="1757"/>
      <c r="R27" s="1757"/>
    </row>
    <row r="28" spans="1:18">
      <c r="A28" s="43"/>
      <c r="B28" s="1757"/>
      <c r="C28" s="1757"/>
      <c r="D28" s="1757"/>
      <c r="E28" s="1757"/>
      <c r="F28" s="1757"/>
      <c r="G28" s="1757"/>
      <c r="H28" s="1757"/>
      <c r="I28" s="1757"/>
      <c r="J28" s="1757"/>
      <c r="K28" s="1757"/>
      <c r="L28" s="1757"/>
      <c r="M28" s="1757"/>
      <c r="N28" s="1757"/>
      <c r="O28" s="1757"/>
      <c r="P28" s="1757"/>
      <c r="Q28" s="1757"/>
      <c r="R28" s="1757"/>
    </row>
    <row r="29" spans="1:18" ht="29" customHeight="1">
      <c r="A29" s="43"/>
      <c r="B29" s="1757"/>
      <c r="C29" s="1757"/>
      <c r="D29" s="1757"/>
      <c r="E29" s="1757"/>
      <c r="F29" s="1757"/>
      <c r="G29" s="1757"/>
      <c r="H29" s="1757"/>
      <c r="I29" s="1757"/>
      <c r="J29" s="1757"/>
      <c r="K29" s="1757"/>
      <c r="L29" s="1757"/>
      <c r="M29" s="1757"/>
      <c r="N29" s="1757"/>
      <c r="O29" s="1757"/>
      <c r="P29" s="1757"/>
      <c r="Q29" s="1757"/>
      <c r="R29" s="1757"/>
    </row>
    <row r="30" spans="1:18" ht="109" customHeight="1">
      <c r="A30" s="43"/>
      <c r="B30" s="1757"/>
      <c r="C30" s="1757"/>
      <c r="D30" s="1757"/>
      <c r="E30" s="1757"/>
      <c r="F30" s="1757"/>
      <c r="G30" s="1757"/>
      <c r="H30" s="1757"/>
      <c r="I30" s="1757"/>
      <c r="J30" s="1757"/>
      <c r="K30" s="1757"/>
      <c r="L30" s="1757"/>
      <c r="M30" s="1757"/>
      <c r="N30" s="1757"/>
      <c r="O30" s="1757"/>
      <c r="P30" s="1757"/>
      <c r="Q30" s="1757"/>
      <c r="R30" s="1757"/>
    </row>
    <row r="31" spans="1:18">
      <c r="A31" s="43"/>
      <c r="B31" s="43"/>
      <c r="C31" s="43"/>
      <c r="D31" s="43"/>
      <c r="E31" s="43"/>
      <c r="F31" s="43"/>
      <c r="G31" s="43"/>
      <c r="H31" s="47"/>
      <c r="I31" s="99"/>
      <c r="J31" s="99"/>
      <c r="K31" s="99"/>
      <c r="L31" s="99"/>
      <c r="M31" s="99"/>
      <c r="N31" s="99"/>
      <c r="O31" s="99"/>
      <c r="P31" s="99"/>
      <c r="Q31" s="43"/>
      <c r="R31" s="43"/>
    </row>
    <row r="32" spans="1:18" ht="18.5">
      <c r="A32" s="43"/>
      <c r="B32" s="110" t="s">
        <v>1930</v>
      </c>
      <c r="C32" s="56"/>
      <c r="D32" s="43"/>
      <c r="E32" s="43"/>
      <c r="F32" s="43"/>
      <c r="G32" s="43"/>
      <c r="H32" s="47"/>
      <c r="I32" s="99"/>
      <c r="J32" s="99"/>
      <c r="K32" s="99"/>
      <c r="L32" s="99"/>
      <c r="M32" s="99"/>
      <c r="N32" s="99"/>
      <c r="O32" s="99"/>
      <c r="P32" s="99"/>
      <c r="Q32" s="43"/>
      <c r="R32" s="43"/>
    </row>
    <row r="33" spans="1:19" ht="28">
      <c r="A33" s="43"/>
      <c r="B33" s="102"/>
      <c r="C33" s="102"/>
      <c r="D33" s="61" t="s">
        <v>11</v>
      </c>
      <c r="E33" s="61" t="s">
        <v>12</v>
      </c>
      <c r="F33" s="61" t="s">
        <v>13</v>
      </c>
      <c r="G33" s="61" t="s">
        <v>91</v>
      </c>
      <c r="H33" s="61" t="s">
        <v>15</v>
      </c>
      <c r="I33" s="62">
        <v>2019</v>
      </c>
      <c r="J33" s="62">
        <v>2021</v>
      </c>
      <c r="K33" s="62">
        <v>2022</v>
      </c>
      <c r="L33" s="62">
        <v>2023</v>
      </c>
      <c r="M33" s="62">
        <v>2024</v>
      </c>
      <c r="N33" s="825">
        <v>2025</v>
      </c>
      <c r="O33" s="825" t="s">
        <v>16</v>
      </c>
      <c r="P33" s="825" t="s">
        <v>1245</v>
      </c>
      <c r="Q33" s="63" t="s">
        <v>17</v>
      </c>
      <c r="R33" s="63" t="s">
        <v>18</v>
      </c>
      <c r="S33" s="43"/>
    </row>
    <row r="34" spans="1:19">
      <c r="A34" s="43"/>
      <c r="B34" s="1781" t="s">
        <v>152</v>
      </c>
      <c r="C34" s="1781"/>
      <c r="D34" s="157" t="s">
        <v>1744</v>
      </c>
      <c r="E34" s="157" t="s">
        <v>21</v>
      </c>
      <c r="F34" s="157" t="s">
        <v>24</v>
      </c>
      <c r="G34" s="112" t="s">
        <v>153</v>
      </c>
      <c r="H34" s="117" t="str">
        <f>IFERROR(VLOOKUP(D34,'ESG Database'!$D$15:$M$818,3,0),"")</f>
        <v>tons</v>
      </c>
      <c r="I34" s="1171" t="str">
        <f>IFERROR(VLOOKUP(_xlfn.CONCAT(D34,E34,F34),'ESG Database'!$I$15:$S$818,2,0),"")</f>
        <v>-</v>
      </c>
      <c r="J34" s="1171" t="str">
        <f>IFERROR(VLOOKUP(_xlfn.CONCAT(D34,E34,F34),'ESG Database'!$I$15:$S$818,3,0),"")</f>
        <v>-</v>
      </c>
      <c r="K34" s="1171" t="str">
        <f>IFERROR(VLOOKUP(_xlfn.CONCAT(D34,E34,F34),'ESG Database'!$I$15:$S$818,4,0),"")</f>
        <v>-</v>
      </c>
      <c r="L34" s="1171" t="str">
        <f>IFERROR(VLOOKUP(_xlfn.CONCAT(D34,E34,F34),'ESG Database'!$I$15:$S$818,5,0),"")</f>
        <v>-</v>
      </c>
      <c r="M34" s="1171">
        <f>IFERROR(VLOOKUP(_xlfn.CONCAT(D34,E34,F34),'ESG Database'!$I$15:$S$818,6,0),"")</f>
        <v>0.876</v>
      </c>
      <c r="N34" s="1171">
        <f>IFERROR(VLOOKUP(_xlfn.CONCAT(D34,E34,F34),'ESG Database'!$I$15:$S$818,7,0),"")</f>
        <v>31.944299999999998</v>
      </c>
      <c r="O34" s="135" t="str">
        <f>IFERROR(N34/I34-1,"-")</f>
        <v>-</v>
      </c>
      <c r="P34" s="1518">
        <f>IFERROR(N34/M34-1,"-")</f>
        <v>35.466095890410955</v>
      </c>
      <c r="Q34" s="1504" t="str">
        <f>IFERROR(VLOOKUP(_xlfn.CONCAT(D34,E34,F34),'ESG Database'!$I$15:$S$818,11,0),"")</f>
        <v>-</v>
      </c>
      <c r="R34" s="136" t="str">
        <f>IFERROR(VLOOKUP(_xlfn.CONCAT(D34,E34,F34),'ESG Database'!$I$15:$S$818,12,0),"")</f>
        <v/>
      </c>
      <c r="S34" s="43"/>
    </row>
    <row r="35" spans="1:19">
      <c r="A35" s="43"/>
      <c r="B35" s="1782"/>
      <c r="C35" s="1782"/>
      <c r="D35" s="157" t="s">
        <v>1746</v>
      </c>
      <c r="E35" s="157" t="s">
        <v>21</v>
      </c>
      <c r="F35" s="157" t="s">
        <v>24</v>
      </c>
      <c r="G35" s="112" t="s">
        <v>154</v>
      </c>
      <c r="H35" s="117" t="str">
        <f>IFERROR(VLOOKUP(D35,'ESG Database'!$D$15:$M$818,3,0),"")</f>
        <v>tons</v>
      </c>
      <c r="I35" s="1171">
        <f>IFERROR(VLOOKUP(_xlfn.CONCAT(D35,E35,F35),'ESG Database'!$I$15:$S$818,2,0),"")</f>
        <v>1693</v>
      </c>
      <c r="J35" s="1171">
        <f>IFERROR(VLOOKUP(_xlfn.CONCAT(D35,E35,F35),'ESG Database'!$I$15:$S$818,3,0),"")</f>
        <v>845</v>
      </c>
      <c r="K35" s="1171">
        <f>IFERROR(VLOOKUP(_xlfn.CONCAT(D35,E35,F35),'ESG Database'!$I$15:$S$818,4,0),"")</f>
        <v>1077</v>
      </c>
      <c r="L35" s="1171">
        <f>IFERROR(VLOOKUP(_xlfn.CONCAT(D35,E35,F35),'ESG Database'!$I$15:$S$818,5,0),"")</f>
        <v>1133</v>
      </c>
      <c r="M35" s="1171">
        <f>IFERROR(VLOOKUP(_xlfn.CONCAT(D35,E35,F35),'ESG Database'!$I$15:$S$818,6,0),"")</f>
        <v>1658</v>
      </c>
      <c r="N35" s="1171">
        <f>IFERROR(VLOOKUP(_xlfn.CONCAT(D35,E35,F35),'ESG Database'!$I$15:$S$818,7,0),"")</f>
        <v>1611</v>
      </c>
      <c r="O35" s="135">
        <f t="shared" ref="O35:O45" si="0">IFERROR(N35/I35-1,"-")</f>
        <v>-4.8434731246308371E-2</v>
      </c>
      <c r="P35" s="135">
        <f t="shared" ref="P35:P45" si="1">IFERROR(N35/M35-1,"-")</f>
        <v>-2.8347406513872131E-2</v>
      </c>
      <c r="Q35" s="1504" t="str">
        <f>IFERROR(VLOOKUP(_xlfn.CONCAT(D35,E35,F35),'ESG Database'!$I$15:$S$818,11,0),"")</f>
        <v>-</v>
      </c>
      <c r="R35" s="136" t="str">
        <f>IFERROR(VLOOKUP(_xlfn.CONCAT(D35,E35,F35),'ESG Database'!$I$15:$S$818,12,0),"")</f>
        <v/>
      </c>
      <c r="S35" s="43"/>
    </row>
    <row r="36" spans="1:19" ht="27">
      <c r="A36" s="43"/>
      <c r="B36" s="1782"/>
      <c r="C36" s="1782"/>
      <c r="D36" s="157" t="s">
        <v>999</v>
      </c>
      <c r="E36" s="157" t="s">
        <v>21</v>
      </c>
      <c r="F36" s="157" t="s">
        <v>24</v>
      </c>
      <c r="G36" s="112" t="s">
        <v>155</v>
      </c>
      <c r="H36" s="117" t="str">
        <f>IFERROR(VLOOKUP(D36,'ESG Database'!$D$15:$M$818,3,0),"")</f>
        <v>tons</v>
      </c>
      <c r="I36" s="1171">
        <f>IFERROR(VLOOKUP(_xlfn.CONCAT(D36,E36,F36),'ESG Database'!$I$15:$S$818,2,0),"")</f>
        <v>542.58399999999995</v>
      </c>
      <c r="J36" s="1171">
        <f>IFERROR(VLOOKUP(_xlfn.CONCAT(D36,E36,F36),'ESG Database'!$I$15:$S$818,3,0),"")</f>
        <v>39</v>
      </c>
      <c r="K36" s="1171">
        <f>IFERROR(VLOOKUP(_xlfn.CONCAT(D36,E36,F36),'ESG Database'!$I$15:$S$818,4,0),"")</f>
        <v>141</v>
      </c>
      <c r="L36" s="1171">
        <f>IFERROR(VLOOKUP(_xlfn.CONCAT(D36,E36,F36),'ESG Database'!$I$15:$S$818,5,0),"")</f>
        <v>447</v>
      </c>
      <c r="M36" s="1171">
        <f>IFERROR(VLOOKUP(_xlfn.CONCAT(D36,E36,F36),'ESG Database'!$I$15:$S$818,6,0),"")</f>
        <v>702</v>
      </c>
      <c r="N36" s="1171">
        <f>IFERROR(VLOOKUP(_xlfn.CONCAT(D36,E36,F36),'ESG Database'!$I$15:$S$818,7,0),"")</f>
        <v>799</v>
      </c>
      <c r="O36" s="135">
        <f t="shared" si="0"/>
        <v>0.47258304704893628</v>
      </c>
      <c r="P36" s="135">
        <f t="shared" si="1"/>
        <v>0.13817663817663828</v>
      </c>
      <c r="Q36" s="1504" t="str">
        <f>IFERROR(VLOOKUP(_xlfn.CONCAT(D36,E36,F36),'ESG Database'!$I$15:$S$818,11,0),"")</f>
        <v>-</v>
      </c>
      <c r="R36" s="136" t="str">
        <f>IFERROR(VLOOKUP(_xlfn.CONCAT(D36,E36,F36),'ESG Database'!$I$15:$S$818,12,0),"")</f>
        <v/>
      </c>
      <c r="S36" s="43"/>
    </row>
    <row r="37" spans="1:19" ht="14">
      <c r="A37" s="43"/>
      <c r="B37" s="1783"/>
      <c r="C37" s="1783"/>
      <c r="D37" s="578" t="s">
        <v>1742</v>
      </c>
      <c r="E37" s="578" t="s">
        <v>21</v>
      </c>
      <c r="F37" s="578" t="s">
        <v>24</v>
      </c>
      <c r="G37" s="863" t="s">
        <v>156</v>
      </c>
      <c r="H37" s="864" t="str">
        <f>IFERROR(VLOOKUP(D37,'ESG Database'!$D$15:$M$818,3,0),"")</f>
        <v>tons</v>
      </c>
      <c r="I37" s="965">
        <f>IFERROR(VLOOKUP(_xlfn.CONCAT(D37,E37,F37),'ESG Database'!$I$15:$S$818,2,0),"")</f>
        <v>2236</v>
      </c>
      <c r="J37" s="965">
        <f>IFERROR(VLOOKUP(_xlfn.CONCAT(D37,E37,F37),'ESG Database'!$I$15:$S$818,3,0),"")</f>
        <v>883</v>
      </c>
      <c r="K37" s="965">
        <f>IFERROR(VLOOKUP(_xlfn.CONCAT(D37,E37,F37),'ESG Database'!$I$15:$S$818,4,0),"")</f>
        <v>1218</v>
      </c>
      <c r="L37" s="965">
        <f>IFERROR(VLOOKUP(_xlfn.CONCAT(D37,E37,F37),'ESG Database'!$I$15:$S$818,5,0),"")</f>
        <v>1580</v>
      </c>
      <c r="M37" s="965">
        <f>IFERROR(VLOOKUP(_xlfn.CONCAT(D37,E37,F37),'ESG Database'!$I$15:$S$818,6,0),"")</f>
        <v>2361</v>
      </c>
      <c r="N37" s="965">
        <f>IFERROR(VLOOKUP(_xlfn.CONCAT(D37,E37,F37),'ESG Database'!$I$15:$S$818,7,0),"")</f>
        <v>2442</v>
      </c>
      <c r="O37" s="851">
        <f t="shared" si="0"/>
        <v>9.2128801431127005E-2</v>
      </c>
      <c r="P37" s="851">
        <f t="shared" si="1"/>
        <v>3.4307496823379857E-2</v>
      </c>
      <c r="Q37" s="1499" t="str">
        <f>IFERROR(VLOOKUP(_xlfn.CONCAT(D37,E37,F37),'ESG Database'!$I$15:$S$818,11,0),"")</f>
        <v>-</v>
      </c>
      <c r="R37" s="125" t="str">
        <f>IFERROR(VLOOKUP(_xlfn.CONCAT(D37,E37,F37),'ESG Database'!$I$15:$S$818,12,0),"")</f>
        <v/>
      </c>
      <c r="S37" s="43"/>
    </row>
    <row r="38" spans="1:19" ht="27">
      <c r="A38" s="43"/>
      <c r="B38" s="1781" t="s">
        <v>157</v>
      </c>
      <c r="C38" s="1781"/>
      <c r="D38" s="157" t="s">
        <v>1001</v>
      </c>
      <c r="E38" s="157" t="s">
        <v>21</v>
      </c>
      <c r="F38" s="157" t="s">
        <v>24</v>
      </c>
      <c r="G38" s="112" t="s">
        <v>158</v>
      </c>
      <c r="H38" s="117" t="str">
        <f>IFERROR(VLOOKUP(D38,'ESG Database'!$D$15:$M$818,3,0),"")</f>
        <v>tons</v>
      </c>
      <c r="I38" s="1171">
        <f>IFERROR(VLOOKUP(_xlfn.CONCAT(D38,E38,F38),'ESG Database'!$I$15:$S$818,2,0),"")</f>
        <v>279</v>
      </c>
      <c r="J38" s="1171">
        <f>IFERROR(VLOOKUP(_xlfn.CONCAT(D38,E38,F38),'ESG Database'!$I$15:$S$818,3,0),"")</f>
        <v>158</v>
      </c>
      <c r="K38" s="1171">
        <f>IFERROR(VLOOKUP(_xlfn.CONCAT(D38,E38,F38),'ESG Database'!$I$15:$S$818,4,0),"")</f>
        <v>325</v>
      </c>
      <c r="L38" s="1171">
        <f>IFERROR(VLOOKUP(_xlfn.CONCAT(D38,E38,F38),'ESG Database'!$I$15:$S$818,5,0),"")</f>
        <v>307</v>
      </c>
      <c r="M38" s="1171">
        <f>IFERROR(VLOOKUP(_xlfn.CONCAT(D38,E38,F38),'ESG Database'!$I$15:$S$818,6,0),"")</f>
        <v>319</v>
      </c>
      <c r="N38" s="1171">
        <f>IFERROR(VLOOKUP(_xlfn.CONCAT(D38,E38,F38),'ESG Database'!$I$15:$S$818,7,0),"")</f>
        <v>384</v>
      </c>
      <c r="O38" s="135">
        <f t="shared" si="0"/>
        <v>0.37634408602150549</v>
      </c>
      <c r="P38" s="135">
        <f t="shared" si="1"/>
        <v>0.20376175548589348</v>
      </c>
      <c r="Q38" s="1504" t="str">
        <f>IFERROR(VLOOKUP(_xlfn.CONCAT(D38,E38,F38),'ESG Database'!$I$15:$S$818,11,0),"")</f>
        <v>-</v>
      </c>
      <c r="R38" s="136" t="str">
        <f>IFERROR(VLOOKUP(_xlfn.CONCAT(D38,E38,F38),'ESG Database'!$I$15:$S$818,12,0),"")</f>
        <v/>
      </c>
      <c r="S38" s="43"/>
    </row>
    <row r="39" spans="1:19" ht="27">
      <c r="A39" s="43"/>
      <c r="B39" s="1782"/>
      <c r="C39" s="1782"/>
      <c r="D39" s="157" t="s">
        <v>1002</v>
      </c>
      <c r="E39" s="157" t="s">
        <v>21</v>
      </c>
      <c r="F39" s="157" t="s">
        <v>24</v>
      </c>
      <c r="G39" s="112" t="s">
        <v>159</v>
      </c>
      <c r="H39" s="117" t="str">
        <f>IFERROR(VLOOKUP(D39,'ESG Database'!$D$15:$M$818,3,0),"")</f>
        <v>tons</v>
      </c>
      <c r="I39" s="1172">
        <f>IFERROR(VLOOKUP(_xlfn.CONCAT(D39,E39,F39),'ESG Database'!$I$15:$S$818,2,0),"")</f>
        <v>0</v>
      </c>
      <c r="J39" s="1172" t="str">
        <f>IFERROR(VLOOKUP(_xlfn.CONCAT(D39,E39,F39),'ESG Database'!$I$15:$S$818,3,0),"")</f>
        <v>-</v>
      </c>
      <c r="K39" s="1172" t="str">
        <f>IFERROR(VLOOKUP(_xlfn.CONCAT(D39,E39,F39),'ESG Database'!$I$15:$S$818,4,0),"")</f>
        <v>-</v>
      </c>
      <c r="L39" s="1172">
        <f>IFERROR(VLOOKUP(_xlfn.CONCAT(D39,E39,F39),'ESG Database'!$I$15:$S$818,5,0),"")</f>
        <v>0</v>
      </c>
      <c r="M39" s="1172">
        <f>IFERROR(VLOOKUP(_xlfn.CONCAT(D39,E39,F39),'ESG Database'!$I$15:$S$818,6,0),"")</f>
        <v>0</v>
      </c>
      <c r="N39" s="1172">
        <f>IFERROR(VLOOKUP(_xlfn.CONCAT(D39,E39,F39),'ESG Database'!$I$15:$S$818,7,0),"")</f>
        <v>0</v>
      </c>
      <c r="O39" s="135" t="str">
        <f t="shared" si="0"/>
        <v>-</v>
      </c>
      <c r="P39" s="135" t="str">
        <f t="shared" si="1"/>
        <v>-</v>
      </c>
      <c r="Q39" s="1504" t="str">
        <f>IFERROR(VLOOKUP(_xlfn.CONCAT(D39,E39,F39),'ESG Database'!$I$15:$S$818,11,0),"")</f>
        <v>-</v>
      </c>
      <c r="R39" s="136" t="str">
        <f>IFERROR(VLOOKUP(_xlfn.CONCAT(D39,E39,F39),'ESG Database'!$I$15:$S$818,12,0),"")</f>
        <v/>
      </c>
      <c r="S39" s="43"/>
    </row>
    <row r="40" spans="1:19">
      <c r="A40" s="43"/>
      <c r="B40" s="1782"/>
      <c r="C40" s="1782"/>
      <c r="D40" s="157" t="s">
        <v>1000</v>
      </c>
      <c r="E40" s="157" t="s">
        <v>21</v>
      </c>
      <c r="F40" s="157" t="s">
        <v>24</v>
      </c>
      <c r="G40" s="112" t="s">
        <v>160</v>
      </c>
      <c r="H40" s="117" t="str">
        <f>IFERROR(VLOOKUP(D40,'ESG Database'!$D$15:$M$818,3,0),"")</f>
        <v>tons</v>
      </c>
      <c r="I40" s="1171">
        <f>IFERROR(VLOOKUP(_xlfn.CONCAT(D40,E40,F40),'ESG Database'!$I$15:$S$818,2,0),"")</f>
        <v>3470</v>
      </c>
      <c r="J40" s="1171">
        <f>IFERROR(VLOOKUP(_xlfn.CONCAT(D40,E40,F40),'ESG Database'!$I$15:$S$818,3,0),"")</f>
        <v>1464</v>
      </c>
      <c r="K40" s="1171">
        <f>IFERROR(VLOOKUP(_xlfn.CONCAT(D40,E40,F40),'ESG Database'!$I$15:$S$818,4,0),"")</f>
        <v>465</v>
      </c>
      <c r="L40" s="1171">
        <f>IFERROR(VLOOKUP(_xlfn.CONCAT(D40,E40,F40),'ESG Database'!$I$15:$S$818,5,0),"")</f>
        <v>296</v>
      </c>
      <c r="M40" s="1171">
        <f>IFERROR(VLOOKUP(_xlfn.CONCAT(D40,E40,F40),'ESG Database'!$I$15:$S$818,6,0),"")</f>
        <v>219.47909999999999</v>
      </c>
      <c r="N40" s="1171">
        <f>IFERROR(VLOOKUP(_xlfn.CONCAT(D40,E40,F40),'ESG Database'!$I$15:$S$818,7,0),"")</f>
        <v>166.8116</v>
      </c>
      <c r="O40" s="135">
        <f t="shared" si="0"/>
        <v>-0.95192749279538902</v>
      </c>
      <c r="P40" s="135">
        <f t="shared" si="1"/>
        <v>-0.23996590108124183</v>
      </c>
      <c r="Q40" s="1504" t="str">
        <f>IFERROR(VLOOKUP(_xlfn.CONCAT(D40,E40,F40),'ESG Database'!$I$15:$S$818,11,0),"")</f>
        <v>-</v>
      </c>
      <c r="R40" s="136" t="str">
        <f>IFERROR(VLOOKUP(_xlfn.CONCAT(D40,E40,F40),'ESG Database'!$I$15:$S$818,12,0),"")</f>
        <v/>
      </c>
      <c r="S40" s="43"/>
    </row>
    <row r="41" spans="1:19" ht="27">
      <c r="A41" s="43"/>
      <c r="B41" s="1782"/>
      <c r="C41" s="1782"/>
      <c r="D41" s="1185" t="s">
        <v>1750</v>
      </c>
      <c r="E41" s="157" t="s">
        <v>21</v>
      </c>
      <c r="F41" s="157" t="s">
        <v>24</v>
      </c>
      <c r="G41" s="112" t="s">
        <v>1751</v>
      </c>
      <c r="H41" s="117" t="str">
        <f>IFERROR(VLOOKUP(D41,'ESG Database'!$D$15:$M$818,3,0),"")</f>
        <v>tons</v>
      </c>
      <c r="I41" s="1171" t="str">
        <f>IFERROR(VLOOKUP(_xlfn.CONCAT(D41,E41,F41),'ESG Database'!$I$15:$S$818,2,0),"")</f>
        <v>-</v>
      </c>
      <c r="J41" s="1171" t="str">
        <f>IFERROR(VLOOKUP(_xlfn.CONCAT(D41,E41,F41),'ESG Database'!$I$15:$S$818,3,0),"")</f>
        <v>-</v>
      </c>
      <c r="K41" s="1171" t="str">
        <f>IFERROR(VLOOKUP(_xlfn.CONCAT(D41,E41,F41),'ESG Database'!$I$15:$S$818,4,0),"")</f>
        <v>-</v>
      </c>
      <c r="L41" s="1171" t="str">
        <f>IFERROR(VLOOKUP(_xlfn.CONCAT(D41,E41,F41),'ESG Database'!$I$15:$S$818,5,0),"")</f>
        <v>-</v>
      </c>
      <c r="M41" s="1172">
        <f>IFERROR(VLOOKUP(_xlfn.CONCAT(D41,E41,F41),'ESG Database'!$I$15:$S$818,6,0),"")</f>
        <v>0</v>
      </c>
      <c r="N41" s="1172">
        <f>IFERROR(VLOOKUP(_xlfn.CONCAT(D41,E41,F41),'ESG Database'!$I$15:$S$818,7,0),"")</f>
        <v>0</v>
      </c>
      <c r="O41" s="135" t="str">
        <f>IFERROR(N41/I41-1,"-")</f>
        <v>-</v>
      </c>
      <c r="P41" s="135" t="str">
        <f>IFERROR(N41/M41-1,"-")</f>
        <v>-</v>
      </c>
      <c r="Q41" s="1504"/>
      <c r="R41" s="136"/>
      <c r="S41" s="43"/>
    </row>
    <row r="42" spans="1:19" ht="28">
      <c r="A42" s="43"/>
      <c r="B42" s="1783"/>
      <c r="C42" s="1783"/>
      <c r="D42" s="578" t="s">
        <v>1748</v>
      </c>
      <c r="E42" s="578" t="s">
        <v>21</v>
      </c>
      <c r="F42" s="578" t="s">
        <v>24</v>
      </c>
      <c r="G42" s="863" t="s">
        <v>1167</v>
      </c>
      <c r="H42" s="864" t="str">
        <f>IFERROR(VLOOKUP(D42,'ESG Database'!$D$15:$M$818,3,0),"")</f>
        <v>tons</v>
      </c>
      <c r="I42" s="965">
        <f>IFERROR(VLOOKUP(_xlfn.CONCAT(D42,E42,F42),'ESG Database'!$I$15:$S$818,2,0),"")</f>
        <v>3749.0081</v>
      </c>
      <c r="J42" s="965">
        <f>IFERROR(VLOOKUP(_xlfn.CONCAT(D42,E42,F42),'ESG Database'!$I$15:$S$818,3,0),"")</f>
        <v>1622</v>
      </c>
      <c r="K42" s="965">
        <f>IFERROR(VLOOKUP(_xlfn.CONCAT(D42,E42,F42),'ESG Database'!$I$15:$S$818,4,0),"")</f>
        <v>789</v>
      </c>
      <c r="L42" s="965">
        <f>IFERROR(VLOOKUP(_xlfn.CONCAT(D42,E42,F42),'ESG Database'!$I$15:$S$818,5,0),"")</f>
        <v>604</v>
      </c>
      <c r="M42" s="965">
        <f>IFERROR(VLOOKUP(_xlfn.CONCAT(D42,E42,F42),'ESG Database'!$I$15:$S$818,6,0),"")</f>
        <v>538.39250000000004</v>
      </c>
      <c r="N42" s="965">
        <f>IFERROR(VLOOKUP(_xlfn.CONCAT(D42,E42,F42),'ESG Database'!$I$15:$S$818,7,0),"")</f>
        <v>550.5874</v>
      </c>
      <c r="O42" s="851">
        <f t="shared" si="0"/>
        <v>-0.85313784731486708</v>
      </c>
      <c r="P42" s="851">
        <f t="shared" si="1"/>
        <v>2.2650575555937191E-2</v>
      </c>
      <c r="Q42" s="1499" t="str">
        <f>IFERROR(VLOOKUP(_xlfn.CONCAT(D42,E42,F42),'ESG Database'!$I$15:$S$818,11,0),"")</f>
        <v>-</v>
      </c>
      <c r="R42" s="125" t="str">
        <f>IFERROR(VLOOKUP(_xlfn.CONCAT(D42,E42,F42),'ESG Database'!$I$15:$S$818,12,0),"")</f>
        <v/>
      </c>
      <c r="S42" s="43"/>
    </row>
    <row r="43" spans="1:19" ht="14">
      <c r="A43" s="43"/>
      <c r="B43" s="1792" t="s">
        <v>1168</v>
      </c>
      <c r="C43" s="1792"/>
      <c r="D43" s="578" t="s">
        <v>1018</v>
      </c>
      <c r="E43" s="578" t="s">
        <v>21</v>
      </c>
      <c r="F43" s="578" t="s">
        <v>24</v>
      </c>
      <c r="G43" s="863" t="s">
        <v>1169</v>
      </c>
      <c r="H43" s="864" t="str">
        <f>IFERROR(VLOOKUP(D43,'ESG Database'!$D$15:$M$818,3,0),"")</f>
        <v>tons</v>
      </c>
      <c r="I43" s="965">
        <f>IFERROR(VLOOKUP(_xlfn.CONCAT(D43,E43,F43),'ESG Database'!$I$15:$S$818,2,0),"")</f>
        <v>5985</v>
      </c>
      <c r="J43" s="965">
        <f>SUM(J37+J42)</f>
        <v>2505</v>
      </c>
      <c r="K43" s="965">
        <f>SUM(K37,K42)</f>
        <v>2007</v>
      </c>
      <c r="L43" s="965">
        <f>IFERROR(VLOOKUP(_xlfn.CONCAT(D43,E43,F43),'ESG Database'!$I$15:$S$818,5,0),"")</f>
        <v>2184</v>
      </c>
      <c r="M43" s="965">
        <f>IFERROR(VLOOKUP(_xlfn.CONCAT(D43,E43,F43),'ESG Database'!$I$15:$S$818,6,0),"")</f>
        <v>2899</v>
      </c>
      <c r="N43" s="965">
        <f>IFERROR(VLOOKUP(_xlfn.CONCAT(D43,E43,F43),'ESG Database'!$I$15:$S$818,7,0),"")</f>
        <v>2993</v>
      </c>
      <c r="O43" s="851">
        <f t="shared" ref="O43" si="2">IFERROR(N43/I43-1,"-")</f>
        <v>-0.49991645781119465</v>
      </c>
      <c r="P43" s="851">
        <f t="shared" ref="P43" si="3">IFERROR(N43/M43-1,"-")</f>
        <v>3.2424974129009909E-2</v>
      </c>
      <c r="Q43" s="1499" t="str">
        <f>IFERROR(VLOOKUP(_xlfn.CONCAT(D43,E43,F43),'ESG Database'!$I$15:$S$818,11,0),"")</f>
        <v>-</v>
      </c>
      <c r="R43" s="125" t="str">
        <f>IFERROR(VLOOKUP(_xlfn.CONCAT(D43,E43,F43),'ESG Database'!$I$15:$S$818,12,0),"")</f>
        <v/>
      </c>
      <c r="S43" s="43"/>
    </row>
    <row r="44" spans="1:19" ht="14">
      <c r="A44" s="43"/>
      <c r="B44" s="646" t="s">
        <v>161</v>
      </c>
      <c r="C44" s="112"/>
      <c r="D44" s="157" t="s">
        <v>1753</v>
      </c>
      <c r="E44" s="157" t="s">
        <v>21</v>
      </c>
      <c r="F44" s="157" t="s">
        <v>24</v>
      </c>
      <c r="G44" s="112" t="s">
        <v>161</v>
      </c>
      <c r="H44" s="117" t="str">
        <f>IFERROR(VLOOKUP(D44,'ESG Database'!$D$15:$M$818,3,0),"")</f>
        <v>tons</v>
      </c>
      <c r="I44" s="1172">
        <f>IFERROR(VLOOKUP(_xlfn.CONCAT(D44,E44,F44),'ESG Database'!$I$15:$S$818,2,0),"")</f>
        <v>252</v>
      </c>
      <c r="J44" s="1172">
        <f>IFERROR(VLOOKUP(_xlfn.CONCAT(D44,E44,F44),'ESG Database'!$I$15:$S$818,3,0),"")</f>
        <v>245</v>
      </c>
      <c r="K44" s="1172">
        <f>IFERROR(VLOOKUP(_xlfn.CONCAT(D44,E44,F44),'ESG Database'!$I$15:$S$818,4,0),"")</f>
        <v>163</v>
      </c>
      <c r="L44" s="1172">
        <f>IFERROR(VLOOKUP(_xlfn.CONCAT(D44,E44,F44),'ESG Database'!$I$15:$S$818,5,0),"")</f>
        <v>405</v>
      </c>
      <c r="M44" s="1172">
        <f>IFERROR(VLOOKUP(_xlfn.CONCAT(D44,E44,F44),'ESG Database'!$I$15:$S$818,6,0),"")</f>
        <v>578</v>
      </c>
      <c r="N44" s="519">
        <f>IFERROR(VLOOKUP(_xlfn.CONCAT(D44,E44,F44),'ESG Database'!$I$15:$S$818,7,0),"")</f>
        <v>454</v>
      </c>
      <c r="O44" s="135">
        <f t="shared" si="0"/>
        <v>0.80158730158730163</v>
      </c>
      <c r="P44" s="135">
        <f t="shared" si="1"/>
        <v>-0.2145328719723183</v>
      </c>
      <c r="Q44" s="1504" t="str">
        <f>IFERROR(VLOOKUP(_xlfn.CONCAT(D44,E44,F44),'ESG Database'!$I$15:$S$818,11,0),"")</f>
        <v>-</v>
      </c>
      <c r="R44" s="136" t="str">
        <f>IFERROR(VLOOKUP(_xlfn.CONCAT(D44,E44,F44),'ESG Database'!$I$15:$S$818,12,0),"")</f>
        <v/>
      </c>
      <c r="S44" s="43"/>
    </row>
    <row r="45" spans="1:19" ht="14">
      <c r="A45" s="43"/>
      <c r="B45" s="224" t="s">
        <v>162</v>
      </c>
      <c r="C45" s="579"/>
      <c r="D45" s="578" t="s">
        <v>1740</v>
      </c>
      <c r="E45" s="578" t="s">
        <v>21</v>
      </c>
      <c r="F45" s="578" t="s">
        <v>24</v>
      </c>
      <c r="G45" s="863" t="s">
        <v>163</v>
      </c>
      <c r="H45" s="864" t="str">
        <f>IFERROR(VLOOKUP(D45,'ESG Database'!$D$15:$M$818,3,0),"")</f>
        <v>tons</v>
      </c>
      <c r="I45" s="965">
        <f>IFERROR(VLOOKUP(_xlfn.CONCAT(D45,E45,F45),'ESG Database'!$I$15:$S$818,2,0),"")</f>
        <v>6237</v>
      </c>
      <c r="J45" s="965">
        <f>IFERROR(VLOOKUP(_xlfn.CONCAT(D45,E45,F45),'ESG Database'!$I$15:$S$818,3,0),"")</f>
        <v>2750</v>
      </c>
      <c r="K45" s="965">
        <f>IFERROR(VLOOKUP(_xlfn.CONCAT(D45,E45,F45),'ESG Database'!$I$15:$S$818,4,0),"")</f>
        <v>2171</v>
      </c>
      <c r="L45" s="965">
        <f>IFERROR(VLOOKUP(_xlfn.CONCAT(D45,E45,F45),'ESG Database'!$I$15:$S$818,5,0),"")</f>
        <v>2589</v>
      </c>
      <c r="M45" s="965">
        <f>IFERROR(VLOOKUP(_xlfn.CONCAT(D45,E45,F45),'ESG Database'!$I$15:$S$818,6,0),"")</f>
        <v>3477</v>
      </c>
      <c r="N45" s="965">
        <f>IFERROR(VLOOKUP(_xlfn.CONCAT(D45,E45,F45),'ESG Database'!$I$15:$S$818,7,0),"")</f>
        <v>3447</v>
      </c>
      <c r="O45" s="851">
        <f t="shared" si="0"/>
        <v>-0.44733044733044736</v>
      </c>
      <c r="P45" s="851">
        <f t="shared" si="1"/>
        <v>-8.6281276962899556E-3</v>
      </c>
      <c r="Q45" s="1499" t="str">
        <f>IFERROR(VLOOKUP(_xlfn.CONCAT(D45,E45,F45),'ESG Database'!$I$15:$S$818,11,0),"")</f>
        <v>-</v>
      </c>
      <c r="R45" s="125" t="str">
        <f>IFERROR(VLOOKUP(_xlfn.CONCAT(D45,E45,F45),'ESG Database'!$I$15:$S$818,12,0),"")</f>
        <v/>
      </c>
      <c r="S45" s="43"/>
    </row>
    <row r="46" spans="1:19" ht="14">
      <c r="A46" s="43"/>
      <c r="B46" s="1788" t="s">
        <v>164</v>
      </c>
      <c r="C46" s="1788"/>
      <c r="D46" s="580" t="s">
        <v>165</v>
      </c>
      <c r="E46" s="570" t="s">
        <v>21</v>
      </c>
      <c r="F46" s="570" t="s">
        <v>24</v>
      </c>
      <c r="G46" s="570" t="s">
        <v>166</v>
      </c>
      <c r="H46" s="531" t="s">
        <v>167</v>
      </c>
      <c r="I46" s="1174">
        <f>IFERROR(VLOOKUP(_xlfn.CONCAT(D46,E46,F46),'ESG Database'!$I$15:$S$818,2,0),"")</f>
        <v>23.395</v>
      </c>
      <c r="J46" s="1174">
        <f>IFERROR(VLOOKUP(_xlfn.CONCAT(D46,E46,F46),'ESG Database'!$I$15:$S$818,3,0),"")</f>
        <v>9.3209999999999997</v>
      </c>
      <c r="K46" s="1174">
        <f>IFERROR(VLOOKUP(_xlfn.CONCAT(D46,E46,F46),'ESG Database'!$I$15:$S$818,4,0),"")</f>
        <v>6.234</v>
      </c>
      <c r="L46" s="1174">
        <f>IFERROR(VLOOKUP(_xlfn.CONCAT(D46,E46,F46),'ESG Database'!$I$15:$S$818,5,0),"")</f>
        <v>7.4</v>
      </c>
      <c r="M46" s="1174">
        <f>IFERROR(VLOOKUP(_xlfn.CONCAT(D46,E46,F46),'ESG Database'!$I$15:$S$818,6,0),"")</f>
        <v>10.3</v>
      </c>
      <c r="N46" s="1186">
        <f>IFERROR(VLOOKUP(_xlfn.CONCAT(D46,E46,F46),'ESG Database'!$I$15:$S$818,7,0),"")</f>
        <v>9.9</v>
      </c>
      <c r="O46" s="124">
        <f>IFERROR(N46/I46-1,"-")</f>
        <v>-0.57683265655054494</v>
      </c>
      <c r="P46" s="124">
        <f>IFERROR(N46/M46-1,"-")</f>
        <v>-3.8834951456310662E-2</v>
      </c>
      <c r="Q46" s="1499" t="str">
        <f>IFERROR(VLOOKUP(_xlfn.CONCAT(D46,E46,F46),'ESG Database'!$I$15:$S$818,11,0),"")</f>
        <v>-</v>
      </c>
      <c r="R46" s="125" t="str">
        <f>IFERROR(VLOOKUP(_xlfn.CONCAT(D46,E46,F46),'ESG Database'!$I$15:$S$818,12,0),"")</f>
        <v/>
      </c>
      <c r="S46" s="43"/>
    </row>
    <row r="47" spans="1:19" s="880" customFormat="1">
      <c r="A47" s="879"/>
      <c r="B47" s="1793" t="s">
        <v>1182</v>
      </c>
      <c r="C47" s="1793"/>
      <c r="D47" s="638" t="s">
        <v>1003</v>
      </c>
      <c r="E47" s="638" t="s">
        <v>21</v>
      </c>
      <c r="F47" s="638" t="s">
        <v>24</v>
      </c>
      <c r="G47" s="160" t="s">
        <v>1182</v>
      </c>
      <c r="H47" s="192" t="str">
        <f>IFERROR(VLOOKUP(D47,'ESG Database'!$D$15:$M$818,3,0),"")</f>
        <v>tons</v>
      </c>
      <c r="I47" s="1519">
        <f>IFERROR(VLOOKUP(_xlfn.CONCAT(D47,E47,F47),'ESG Database'!$I$15:$S$818,2,0),"")</f>
        <v>3749</v>
      </c>
      <c r="J47" s="1519" t="str">
        <f>IFERROR(VLOOKUP(_xlfn.CONCAT(D47,E47,F47),'ESG Database'!$I$15:$S$818,3,0),"")</f>
        <v>-</v>
      </c>
      <c r="K47" s="1519" t="str">
        <f>IFERROR(VLOOKUP(_xlfn.CONCAT(D47,E47,F47),'ESG Database'!$I$15:$S$818,4,0),"")</f>
        <v>-</v>
      </c>
      <c r="L47" s="1519">
        <f>IFERROR(VLOOKUP(_xlfn.CONCAT(D47,E47,F47),'ESG Database'!$I$15:$S$818,5,0),"")</f>
        <v>604</v>
      </c>
      <c r="M47" s="1519">
        <f>IFERROR(VLOOKUP(_xlfn.CONCAT(D47,E47,F47),'ESG Database'!$I$15:$S$818,6,0),"")</f>
        <v>538.39250000000004</v>
      </c>
      <c r="N47" s="1519">
        <f>IFERROR(VLOOKUP(_xlfn.CONCAT(D47,E47,F47),'ESG Database'!$I$15:$S$818,7,0),"")</f>
        <v>550.5874</v>
      </c>
      <c r="O47" s="1520">
        <f t="shared" ref="O47" si="4">IFERROR(N47/I47-1,"-")</f>
        <v>-0.85313753000800219</v>
      </c>
      <c r="P47" s="1520">
        <f t="shared" ref="P47" si="5">IFERROR(N47/M47-1,"-")</f>
        <v>2.2650575555937191E-2</v>
      </c>
      <c r="Q47" s="1515" t="str">
        <f>IFERROR(VLOOKUP(_xlfn.CONCAT(D47,E47,F47),'ESG Database'!$I$15:$S$818,11,0),"")</f>
        <v>-</v>
      </c>
      <c r="R47" s="827" t="str">
        <f>IFERROR(VLOOKUP(_xlfn.CONCAT(D47,E47,F47),'ESG Database'!$I$15:$S$818,12,0),"")</f>
        <v/>
      </c>
      <c r="S47" s="879"/>
    </row>
    <row r="48" spans="1:19">
      <c r="A48" s="43"/>
      <c r="B48" s="1754"/>
      <c r="C48" s="1754"/>
      <c r="D48" s="119" t="s">
        <v>1004</v>
      </c>
      <c r="E48" s="144" t="s">
        <v>21</v>
      </c>
      <c r="F48" s="144" t="s">
        <v>24</v>
      </c>
      <c r="G48" s="144" t="s">
        <v>1170</v>
      </c>
      <c r="H48" s="106" t="s">
        <v>235</v>
      </c>
      <c r="I48" s="469">
        <f>IFERROR(VLOOKUP(_xlfn.CONCAT(D48,E48,F48),'ESG Database'!$I$15:$S$818,2,0),"")</f>
        <v>0.6</v>
      </c>
      <c r="J48" s="1521" t="str">
        <f>IFERROR(VLOOKUP(_xlfn.CONCAT(D48,E48,F48),'ESG Database'!$I$15:$S$818,3,0),"")</f>
        <v>-</v>
      </c>
      <c r="K48" s="1521" t="str">
        <f>IFERROR(VLOOKUP(_xlfn.CONCAT(D48,E48,F48),'ESG Database'!$I$15:$S$818,4,0),"")</f>
        <v>-</v>
      </c>
      <c r="L48" s="469">
        <f>IFERROR(VLOOKUP(_xlfn.CONCAT(D48,E48,F48),'ESG Database'!$I$15:$S$818,5,0),"")</f>
        <v>0.23</v>
      </c>
      <c r="M48" s="469">
        <f>IFERROR(VLOOKUP(_xlfn.CONCAT(D48,E48,F48),'ESG Database'!$I$15:$S$818,6,0),"")</f>
        <v>0.15</v>
      </c>
      <c r="N48" s="121">
        <f>IFERROR(VLOOKUP(_xlfn.CONCAT(D48,E48,F48),'ESG Database'!$I$15:$S$818,7,0),"")</f>
        <v>0.16</v>
      </c>
      <c r="O48" s="121"/>
      <c r="P48" s="121"/>
      <c r="Q48" s="1503" t="str">
        <f>IFERROR(VLOOKUP(_xlfn.CONCAT(D48,E48,F48),'ESG Database'!$I$15:$S$818,11,0),"")</f>
        <v>-</v>
      </c>
      <c r="R48" s="122" t="str">
        <f>IFERROR(VLOOKUP(_xlfn.CONCAT(D48,E48,F48),'ESG Database'!$I$15:$S$818,12,0),"")</f>
        <v/>
      </c>
      <c r="S48" s="43"/>
    </row>
    <row r="49" spans="1:19">
      <c r="A49" s="43"/>
      <c r="B49" s="86" t="s">
        <v>53</v>
      </c>
      <c r="C49" s="43"/>
      <c r="D49" s="43"/>
      <c r="E49" s="43"/>
      <c r="F49" s="43"/>
      <c r="G49" s="43"/>
      <c r="H49" s="47"/>
      <c r="I49" s="99"/>
      <c r="J49" s="99"/>
      <c r="K49" s="99"/>
      <c r="L49" s="99"/>
      <c r="M49" s="99"/>
      <c r="N49" s="99"/>
      <c r="O49" s="99"/>
      <c r="P49" s="99"/>
      <c r="Q49" s="43"/>
      <c r="R49" s="43"/>
    </row>
    <row r="50" spans="1:19" ht="33" customHeight="1">
      <c r="A50" s="43"/>
      <c r="B50" s="1794" t="s">
        <v>2015</v>
      </c>
      <c r="C50" s="1794"/>
      <c r="D50" s="1794"/>
      <c r="E50" s="1794"/>
      <c r="F50" s="1794"/>
      <c r="G50" s="1794"/>
      <c r="H50" s="1794"/>
      <c r="I50" s="1794"/>
      <c r="J50" s="1794"/>
      <c r="K50" s="1794"/>
      <c r="L50" s="1794"/>
      <c r="M50" s="1794"/>
      <c r="N50" s="1794"/>
      <c r="O50" s="1794"/>
      <c r="P50" s="1794"/>
      <c r="Q50" s="1794"/>
      <c r="R50" s="43"/>
    </row>
    <row r="51" spans="1:19" ht="22.5">
      <c r="A51" s="43"/>
      <c r="B51" s="54" t="s">
        <v>168</v>
      </c>
      <c r="C51" s="54"/>
      <c r="D51" s="43"/>
      <c r="E51" s="43"/>
      <c r="F51" s="43"/>
      <c r="G51" s="43"/>
      <c r="H51" s="47"/>
      <c r="I51" s="99"/>
      <c r="J51" s="99"/>
      <c r="K51" s="99"/>
      <c r="L51" s="99"/>
      <c r="M51" s="99"/>
      <c r="N51" s="99"/>
      <c r="O51" s="99"/>
      <c r="P51" s="99"/>
      <c r="Q51" s="43"/>
      <c r="R51" s="43"/>
    </row>
    <row r="52" spans="1:19">
      <c r="A52" s="43"/>
      <c r="B52" s="43"/>
      <c r="C52" s="43"/>
      <c r="D52" s="43"/>
      <c r="E52" s="43"/>
      <c r="F52" s="43"/>
      <c r="G52" s="43"/>
      <c r="H52" s="47"/>
      <c r="I52" s="99"/>
      <c r="J52" s="99"/>
      <c r="K52" s="99"/>
      <c r="L52" s="99"/>
      <c r="M52" s="99"/>
      <c r="N52" s="99"/>
      <c r="O52" s="99"/>
      <c r="P52" s="99"/>
      <c r="Q52" s="43"/>
      <c r="R52" s="43"/>
    </row>
    <row r="53" spans="1:19">
      <c r="A53" s="43"/>
      <c r="B53" s="1741" t="s">
        <v>2030</v>
      </c>
      <c r="C53" s="1741"/>
      <c r="D53" s="1741"/>
      <c r="E53" s="1741"/>
      <c r="F53" s="1741"/>
      <c r="G53" s="1741"/>
      <c r="H53" s="1741"/>
      <c r="I53" s="1741"/>
      <c r="J53" s="1741"/>
      <c r="K53" s="1741"/>
      <c r="L53" s="1741"/>
      <c r="M53" s="1741"/>
      <c r="N53" s="1741"/>
      <c r="O53" s="1741"/>
      <c r="P53" s="1741"/>
      <c r="Q53" s="1741"/>
      <c r="R53" s="55"/>
    </row>
    <row r="54" spans="1:19">
      <c r="A54" s="43"/>
      <c r="B54" s="1741"/>
      <c r="C54" s="1741"/>
      <c r="D54" s="1741"/>
      <c r="E54" s="1741"/>
      <c r="F54" s="1741"/>
      <c r="G54" s="1741"/>
      <c r="H54" s="1741"/>
      <c r="I54" s="1741"/>
      <c r="J54" s="1741"/>
      <c r="K54" s="1741"/>
      <c r="L54" s="1741"/>
      <c r="M54" s="1741"/>
      <c r="N54" s="1741"/>
      <c r="O54" s="1741"/>
      <c r="P54" s="1741"/>
      <c r="Q54" s="1741"/>
      <c r="R54" s="55"/>
    </row>
    <row r="55" spans="1:19">
      <c r="A55" s="43"/>
      <c r="B55" s="1741"/>
      <c r="C55" s="1741"/>
      <c r="D55" s="1741"/>
      <c r="E55" s="1741"/>
      <c r="F55" s="1741"/>
      <c r="G55" s="1741"/>
      <c r="H55" s="1741"/>
      <c r="I55" s="1741"/>
      <c r="J55" s="1741"/>
      <c r="K55" s="1741"/>
      <c r="L55" s="1741"/>
      <c r="M55" s="1741"/>
      <c r="N55" s="1741"/>
      <c r="O55" s="1741"/>
      <c r="P55" s="1741"/>
      <c r="Q55" s="1741"/>
      <c r="R55" s="55"/>
    </row>
    <row r="56" spans="1:19">
      <c r="A56" s="43"/>
      <c r="B56" s="1741"/>
      <c r="C56" s="1741"/>
      <c r="D56" s="1741"/>
      <c r="E56" s="1741"/>
      <c r="F56" s="1741"/>
      <c r="G56" s="1741"/>
      <c r="H56" s="1741"/>
      <c r="I56" s="1741"/>
      <c r="J56" s="1741"/>
      <c r="K56" s="1741"/>
      <c r="L56" s="1741"/>
      <c r="M56" s="1741"/>
      <c r="N56" s="1741"/>
      <c r="O56" s="1741"/>
      <c r="P56" s="1741"/>
      <c r="Q56" s="1741"/>
      <c r="R56" s="55"/>
    </row>
    <row r="57" spans="1:19" ht="31" customHeight="1">
      <c r="A57" s="43"/>
      <c r="B57" s="1741"/>
      <c r="C57" s="1741"/>
      <c r="D57" s="1741"/>
      <c r="E57" s="1741"/>
      <c r="F57" s="1741"/>
      <c r="G57" s="1741"/>
      <c r="H57" s="1741"/>
      <c r="I57" s="1741"/>
      <c r="J57" s="1741"/>
      <c r="K57" s="1741"/>
      <c r="L57" s="1741"/>
      <c r="M57" s="1741"/>
      <c r="N57" s="1741"/>
      <c r="O57" s="1741"/>
      <c r="P57" s="1741"/>
      <c r="Q57" s="1741"/>
      <c r="R57" s="55"/>
    </row>
    <row r="58" spans="1:19">
      <c r="A58" s="43"/>
      <c r="B58" s="43"/>
      <c r="C58" s="43"/>
      <c r="D58" s="43"/>
      <c r="E58" s="43"/>
      <c r="F58" s="43"/>
      <c r="G58" s="43"/>
      <c r="H58" s="47"/>
      <c r="I58" s="99"/>
      <c r="J58" s="99"/>
      <c r="K58" s="99"/>
      <c r="L58" s="99"/>
      <c r="M58" s="99"/>
      <c r="N58" s="99"/>
      <c r="O58" s="99"/>
      <c r="P58" s="99"/>
      <c r="Q58" s="43"/>
      <c r="R58" s="43"/>
    </row>
    <row r="59" spans="1:19" ht="21" customHeight="1">
      <c r="A59" s="43"/>
      <c r="B59" s="110" t="s">
        <v>1930</v>
      </c>
      <c r="C59" s="56"/>
      <c r="D59" s="43"/>
      <c r="E59" s="43"/>
      <c r="F59" s="43"/>
      <c r="G59" s="43"/>
      <c r="H59" s="47"/>
      <c r="I59" s="99"/>
      <c r="J59" s="99"/>
      <c r="K59" s="99"/>
      <c r="L59" s="99"/>
      <c r="M59" s="99"/>
      <c r="N59" s="99"/>
      <c r="O59" s="99"/>
      <c r="P59" s="99"/>
      <c r="Q59" s="43"/>
      <c r="R59" s="43"/>
    </row>
    <row r="60" spans="1:19" ht="28">
      <c r="A60" s="43"/>
      <c r="B60" s="61" t="s">
        <v>89</v>
      </c>
      <c r="C60" s="102"/>
      <c r="D60" s="61" t="s">
        <v>11</v>
      </c>
      <c r="E60" s="61" t="s">
        <v>12</v>
      </c>
      <c r="F60" s="61" t="s">
        <v>13</v>
      </c>
      <c r="G60" s="61" t="s">
        <v>14</v>
      </c>
      <c r="H60" s="61" t="s">
        <v>15</v>
      </c>
      <c r="I60" s="62">
        <v>2019</v>
      </c>
      <c r="J60" s="62">
        <v>2021</v>
      </c>
      <c r="K60" s="62">
        <v>2022</v>
      </c>
      <c r="L60" s="62">
        <v>2023</v>
      </c>
      <c r="M60" s="62">
        <v>2024</v>
      </c>
      <c r="N60" s="825">
        <v>2025</v>
      </c>
      <c r="O60" s="825" t="s">
        <v>16</v>
      </c>
      <c r="P60" s="825" t="s">
        <v>1245</v>
      </c>
      <c r="Q60" s="63" t="s">
        <v>17</v>
      </c>
      <c r="R60" s="63" t="s">
        <v>18</v>
      </c>
      <c r="S60" s="43"/>
    </row>
    <row r="61" spans="1:19" ht="27">
      <c r="A61" s="43"/>
      <c r="B61" s="1789" t="s">
        <v>169</v>
      </c>
      <c r="C61" s="637"/>
      <c r="D61" s="638" t="s">
        <v>998</v>
      </c>
      <c r="E61" s="638" t="s">
        <v>21</v>
      </c>
      <c r="F61" s="638" t="s">
        <v>24</v>
      </c>
      <c r="G61" s="160" t="s">
        <v>170</v>
      </c>
      <c r="H61" s="192" t="str">
        <f>IFERROR(VLOOKUP(D61,'ESG Database'!$D$15:$M$818,3,0),"")</f>
        <v>m³</v>
      </c>
      <c r="I61" s="639">
        <f>IFERROR(VLOOKUP(_xlfn.CONCAT(D61,E61,F61),'ESG Database'!$I$15:$S$818,2,0),"")</f>
        <v>1864475</v>
      </c>
      <c r="J61" s="639"/>
      <c r="K61" s="639"/>
      <c r="L61" s="639">
        <f>IFERROR(VLOOKUP(_xlfn.CONCAT(D61,E61,F61),'ESG Database'!$I$15:$S$818,5,0),"")</f>
        <v>834390</v>
      </c>
      <c r="M61" s="639">
        <f>IFERROR(VLOOKUP(_xlfn.CONCAT(D61,E61,F61),'ESG Database'!$I$15:$S$818,6,0),"")</f>
        <v>936374</v>
      </c>
      <c r="N61" s="639">
        <f>IFERROR(VLOOKUP(_xlfn.CONCAT(D61,E61,F61),'ESG Database'!$I$15:$S$818,7,0),"")</f>
        <v>904406</v>
      </c>
      <c r="O61" s="250">
        <f>IFERROR(N61/I61-1,"-")</f>
        <v>-0.5149272583435015</v>
      </c>
      <c r="P61" s="250">
        <f>IFERROR(N61/M61-1,"-")</f>
        <v>-3.4140204661812446E-2</v>
      </c>
      <c r="Q61" s="525"/>
      <c r="R61" s="525"/>
      <c r="S61" s="43"/>
    </row>
    <row r="62" spans="1:19" ht="30" customHeight="1">
      <c r="A62" s="43"/>
      <c r="B62" s="1790"/>
      <c r="C62" s="640"/>
      <c r="D62" s="157" t="s">
        <v>996</v>
      </c>
      <c r="E62" s="157" t="s">
        <v>21</v>
      </c>
      <c r="F62" s="157" t="s">
        <v>24</v>
      </c>
      <c r="G62" s="608" t="s">
        <v>997</v>
      </c>
      <c r="H62" s="117" t="str">
        <f>IFERROR(VLOOKUP(D62,'ESG Database'!$D$15:$M$818,3,0),"")</f>
        <v>m³</v>
      </c>
      <c r="I62" s="855" t="str">
        <f>IFERROR(VLOOKUP(_xlfn.CONCAT(D62,E62,F62),'ESG Database'!$I$15:$S$818,2,0),"")</f>
        <v>-</v>
      </c>
      <c r="J62" s="118"/>
      <c r="K62" s="118"/>
      <c r="L62" s="118">
        <f>IFERROR(VLOOKUP(_xlfn.CONCAT(D62,E62,F62),'ESG Database'!$I$15:$S$818,5,0),"")</f>
        <v>24851</v>
      </c>
      <c r="M62" s="118">
        <f>IFERROR(VLOOKUP(_xlfn.CONCAT(D62,E62,F62),'ESG Database'!$I$15:$S$818,6,0),"")</f>
        <v>24872</v>
      </c>
      <c r="N62" s="118">
        <f>IFERROR(VLOOKUP(_xlfn.CONCAT(D62,E62,F62),'ESG Database'!$I$15:$S$818,7,0),"")</f>
        <v>30582</v>
      </c>
      <c r="O62" s="620" t="str">
        <f t="shared" ref="O62:O63" si="6">IFERROR(N62/I62-1,"-")</f>
        <v>-</v>
      </c>
      <c r="P62" s="115">
        <f t="shared" ref="P62:P63" si="7">IFERROR(N62/M62-1,"-")</f>
        <v>0.22957542618205218</v>
      </c>
      <c r="Q62" s="231"/>
      <c r="R62" s="231"/>
      <c r="S62" s="43"/>
    </row>
    <row r="63" spans="1:19" ht="20" customHeight="1">
      <c r="A63" s="111"/>
      <c r="B63" s="1791"/>
      <c r="C63" s="105"/>
      <c r="D63" s="854" t="s">
        <v>1738</v>
      </c>
      <c r="E63" s="854" t="s">
        <v>21</v>
      </c>
      <c r="F63" s="854" t="s">
        <v>24</v>
      </c>
      <c r="G63" s="105" t="s">
        <v>171</v>
      </c>
      <c r="H63" s="106" t="str">
        <f>IFERROR(VLOOKUP(D63,'ESG Database'!$D$15:$M$818,3,0),"")</f>
        <v>m³</v>
      </c>
      <c r="I63" s="120">
        <f>IFERROR(VLOOKUP(_xlfn.CONCAT(D63,E63,F63),'ESG Database'!$I$15:$S$818,2,0),"")</f>
        <v>93224</v>
      </c>
      <c r="J63" s="120"/>
      <c r="K63" s="120">
        <f>IFERROR(VLOOKUP(_xlfn.CONCAT(D63,E63,F63),'ESG Database'!$I$15:$S$818,4,0),"")</f>
        <v>38682</v>
      </c>
      <c r="L63" s="120">
        <f>IFERROR(VLOOKUP(_xlfn.CONCAT(D63,E63,F63),'ESG Database'!$I$15:$S$818,5,0),"")</f>
        <v>41719</v>
      </c>
      <c r="M63" s="120">
        <f>IFERROR(VLOOKUP(_xlfn.CONCAT(D63,E63,F63),'ESG Database'!$I$15:$S$818,6,0),"")</f>
        <v>46819</v>
      </c>
      <c r="N63" s="120">
        <f>IFERROR(VLOOKUP(_xlfn.CONCAT(D63,E63,F63),'ESG Database'!$I$15:$S$818,7,0),"")</f>
        <v>45220</v>
      </c>
      <c r="O63" s="469">
        <f t="shared" si="6"/>
        <v>-0.51493177722474903</v>
      </c>
      <c r="P63" s="469">
        <f t="shared" si="7"/>
        <v>-3.4152801213182649E-2</v>
      </c>
      <c r="Q63" s="1503" t="str">
        <f>IFERROR(VLOOKUP(_xlfn.CONCAT(D63,E63,F63),'ESG Database'!$I$15:$S$818,11,0),"")</f>
        <v>-</v>
      </c>
      <c r="R63" s="122" t="str">
        <f>IFERROR(VLOOKUP(_xlfn.CONCAT(D63,E63,F63),'ESG Database'!$I$15:$S$818,12,0),"")</f>
        <v/>
      </c>
      <c r="S63" s="111"/>
    </row>
    <row r="64" spans="1:19">
      <c r="A64" s="43"/>
      <c r="B64" s="1787" t="s">
        <v>53</v>
      </c>
      <c r="C64" s="1787"/>
      <c r="D64" s="1787"/>
      <c r="E64" s="1787"/>
      <c r="F64" s="1787"/>
      <c r="G64" s="1787"/>
      <c r="H64" s="1787"/>
      <c r="I64" s="1787"/>
      <c r="J64" s="1787"/>
      <c r="K64" s="1787"/>
      <c r="L64" s="1787"/>
      <c r="M64" s="1787"/>
      <c r="N64" s="1787"/>
      <c r="O64" s="1787"/>
      <c r="P64" s="1787"/>
      <c r="Q64" s="1787"/>
      <c r="R64" s="1787"/>
    </row>
    <row r="65" spans="1:18">
      <c r="A65" s="43"/>
      <c r="B65" s="43"/>
      <c r="C65" s="43"/>
      <c r="D65" s="43"/>
      <c r="E65" s="43"/>
      <c r="F65" s="43"/>
      <c r="G65" s="43"/>
      <c r="H65" s="47"/>
      <c r="I65" s="99"/>
      <c r="J65" s="99"/>
      <c r="K65" s="99"/>
      <c r="L65" s="99"/>
      <c r="M65" s="99"/>
      <c r="N65" s="99"/>
      <c r="O65" s="99"/>
      <c r="P65" s="99"/>
      <c r="Q65" s="43"/>
      <c r="R65" s="43"/>
    </row>
    <row r="66" spans="1:18">
      <c r="A66" s="43"/>
      <c r="B66" s="1779"/>
      <c r="C66" s="1779"/>
      <c r="D66" s="1779"/>
      <c r="E66" s="1779"/>
      <c r="F66" s="1779"/>
      <c r="G66" s="1779"/>
      <c r="H66" s="1779"/>
      <c r="I66" s="1779"/>
      <c r="J66" s="1779"/>
      <c r="K66" s="1779"/>
      <c r="L66" s="1779"/>
      <c r="M66" s="1779"/>
      <c r="N66" s="1779"/>
      <c r="O66" s="1779"/>
      <c r="P66" s="1779"/>
      <c r="Q66" s="1779"/>
      <c r="R66" s="1779"/>
    </row>
    <row r="67" spans="1:18">
      <c r="A67" s="43"/>
      <c r="B67" s="1779"/>
      <c r="C67" s="1779"/>
      <c r="D67" s="1779"/>
      <c r="E67" s="1779"/>
      <c r="F67" s="1779"/>
      <c r="G67" s="1779"/>
      <c r="H67" s="1779"/>
      <c r="I67" s="1779"/>
      <c r="J67" s="1779"/>
      <c r="K67" s="1779"/>
      <c r="L67" s="1779"/>
      <c r="M67" s="1779"/>
      <c r="N67" s="1779"/>
      <c r="O67" s="1779"/>
      <c r="P67" s="1779"/>
      <c r="Q67" s="1779"/>
      <c r="R67" s="1779"/>
    </row>
    <row r="68" spans="1:18">
      <c r="A68" s="43"/>
      <c r="B68" s="1779"/>
      <c r="C68" s="1779"/>
      <c r="D68" s="1779"/>
      <c r="E68" s="1779"/>
      <c r="F68" s="1779"/>
      <c r="G68" s="1779"/>
      <c r="H68" s="1779"/>
      <c r="I68" s="1779"/>
      <c r="J68" s="1779"/>
      <c r="K68" s="1779"/>
      <c r="L68" s="1779"/>
      <c r="M68" s="1779"/>
      <c r="N68" s="1779"/>
      <c r="O68" s="1779"/>
      <c r="P68" s="1779"/>
      <c r="Q68" s="1779"/>
      <c r="R68" s="1779"/>
    </row>
    <row r="69" spans="1:18" ht="22.5">
      <c r="A69" s="43"/>
      <c r="B69" s="54" t="s">
        <v>146</v>
      </c>
      <c r="C69" s="43"/>
      <c r="D69" s="43"/>
      <c r="E69" s="43"/>
      <c r="F69" s="43"/>
      <c r="G69" s="43"/>
      <c r="H69" s="47"/>
      <c r="I69" s="99"/>
      <c r="J69" s="99"/>
      <c r="K69" s="99"/>
      <c r="L69" s="99"/>
      <c r="M69" s="99"/>
      <c r="N69" s="99"/>
      <c r="O69" s="99"/>
      <c r="P69" s="99"/>
      <c r="Q69" s="43"/>
      <c r="R69" s="43"/>
    </row>
    <row r="70" spans="1:18">
      <c r="A70" s="43"/>
      <c r="B70" s="43"/>
      <c r="C70" s="43"/>
      <c r="D70" s="43"/>
      <c r="E70" s="43"/>
      <c r="F70" s="43"/>
      <c r="G70" s="43"/>
      <c r="H70" s="47"/>
      <c r="I70" s="99"/>
      <c r="J70" s="99"/>
      <c r="K70" s="99"/>
      <c r="L70" s="99"/>
      <c r="M70" s="99"/>
      <c r="N70" s="99"/>
      <c r="O70" s="99"/>
      <c r="P70" s="99"/>
      <c r="Q70" s="43"/>
      <c r="R70" s="43"/>
    </row>
    <row r="71" spans="1:18">
      <c r="A71" s="43"/>
      <c r="B71" s="43"/>
      <c r="C71" s="43"/>
      <c r="D71" s="43"/>
      <c r="E71" s="43"/>
      <c r="F71" s="43"/>
      <c r="G71" s="43"/>
      <c r="H71" s="47"/>
      <c r="I71" s="99"/>
      <c r="J71" s="99"/>
      <c r="K71" s="99"/>
      <c r="L71" s="99"/>
      <c r="M71" s="99"/>
      <c r="N71" s="99"/>
      <c r="O71" s="99"/>
      <c r="P71" s="99"/>
      <c r="Q71" s="43"/>
      <c r="R71" s="43"/>
    </row>
    <row r="72" spans="1:18" ht="50" customHeight="1">
      <c r="A72" s="43"/>
      <c r="B72" s="43"/>
      <c r="C72" s="92"/>
      <c r="D72" s="969" t="s">
        <v>61</v>
      </c>
      <c r="E72" s="93"/>
      <c r="F72" s="93"/>
      <c r="G72" s="93"/>
      <c r="H72" s="47"/>
      <c r="I72" s="92"/>
      <c r="J72" s="1767" t="s">
        <v>2105</v>
      </c>
      <c r="K72" s="1767"/>
      <c r="L72" s="1767"/>
      <c r="M72" s="99"/>
      <c r="N72" s="99"/>
      <c r="O72" s="99"/>
      <c r="P72" s="99"/>
      <c r="Q72" s="43"/>
      <c r="R72" s="43"/>
    </row>
    <row r="73" spans="1:18">
      <c r="A73" s="43"/>
      <c r="B73" s="43"/>
      <c r="C73" s="138"/>
      <c r="D73" s="138"/>
      <c r="E73" s="138"/>
      <c r="F73" s="138"/>
      <c r="G73" s="138"/>
      <c r="H73" s="138"/>
      <c r="I73" s="138"/>
      <c r="J73" s="138"/>
      <c r="K73" s="138"/>
      <c r="L73" s="138"/>
      <c r="M73" s="99"/>
      <c r="N73" s="99"/>
      <c r="O73" s="99"/>
      <c r="P73" s="99"/>
      <c r="Q73" s="43"/>
      <c r="R73" s="43"/>
    </row>
    <row r="74" spans="1:18" ht="50" customHeight="1">
      <c r="A74" s="43"/>
      <c r="B74" s="43"/>
      <c r="C74" s="92"/>
      <c r="D74" s="1029" t="s">
        <v>1958</v>
      </c>
      <c r="E74" s="93"/>
      <c r="F74" s="93"/>
      <c r="G74" s="93"/>
      <c r="H74" s="138"/>
      <c r="I74" s="138"/>
      <c r="J74" s="138"/>
      <c r="K74" s="138"/>
      <c r="L74" s="138"/>
      <c r="M74" s="99"/>
      <c r="N74" s="99"/>
      <c r="O74" s="99"/>
      <c r="P74" s="99"/>
      <c r="Q74" s="43"/>
      <c r="R74" s="43"/>
    </row>
    <row r="75" spans="1:18" ht="22.5">
      <c r="A75" s="43"/>
      <c r="B75" s="43"/>
      <c r="C75" s="54"/>
      <c r="D75" s="43"/>
      <c r="E75" s="43"/>
      <c r="F75" s="43"/>
      <c r="G75" s="43"/>
      <c r="H75" s="47"/>
      <c r="I75" s="99"/>
      <c r="J75" s="99"/>
      <c r="K75" s="99"/>
      <c r="L75" s="99"/>
      <c r="M75" s="99"/>
      <c r="N75" s="99"/>
      <c r="O75" s="99"/>
      <c r="P75" s="99"/>
      <c r="Q75" s="43"/>
      <c r="R75" s="43" t="str">
        <f>IFERROR(VLOOKUP(_xlfn.CONCAT(D75,E75,F75),'ESG Database'!$I$15:$S$818,11,0),"")</f>
        <v/>
      </c>
    </row>
  </sheetData>
  <sheetProtection algorithmName="SHA-512" hashValue="aZYRzl6gWx0dPtKPZ0BSOS/NlHw0c6yMbqyndOuePhYhhKcQXqCeUAMD0nWdgeOd0W5UENUwBfnF3dQm1f+WkA==" saltValue="/+2PadtX7W7yxkMd7IHkzQ==" spinCount="100000" sheet="1" objects="1" scenarios="1" sort="0" autoFilter="0"/>
  <mergeCells count="14">
    <mergeCell ref="B23:Q23"/>
    <mergeCell ref="B13:Q20"/>
    <mergeCell ref="J72:L72"/>
    <mergeCell ref="B64:R64"/>
    <mergeCell ref="B38:C42"/>
    <mergeCell ref="B34:C37"/>
    <mergeCell ref="B66:R68"/>
    <mergeCell ref="B53:Q57"/>
    <mergeCell ref="B46:C46"/>
    <mergeCell ref="B61:B63"/>
    <mergeCell ref="B43:C43"/>
    <mergeCell ref="B47:C48"/>
    <mergeCell ref="B50:Q50"/>
    <mergeCell ref="B27:R30"/>
  </mergeCells>
  <hyperlinks>
    <hyperlink ref="D72" r:id="rId1" display="Environmental Policies" xr:uid="{3AAD1F8F-BF74-854A-A9AA-C9E0F77FC91B}"/>
    <hyperlink ref="D74" r:id="rId2" xr:uid="{EA1A5955-F5FE-4732-B417-8B5A4F7A6C6D}"/>
    <hyperlink ref="J72" r:id="rId3" display="Environmental Policies" xr:uid="{B77372B9-E7D2-9F4B-990A-B14A992818F6}"/>
    <hyperlink ref="J72:L72" r:id="rId4" display="Capgemini Environmental Report 2023" xr:uid="{9B33162D-6C4D-1C47-855D-06E85A680F02}"/>
  </hyperlinks>
  <pageMargins left="0.7" right="0.7" top="0.75" bottom="0.75" header="0.3" footer="0.3"/>
  <pageSetup paperSize="9" scale="50" fitToHeight="0" orientation="landscape" r:id="rId5"/>
  <colBreaks count="1" manualBreakCount="1">
    <brk id="17"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EAA0-2FB7-4519-A4A7-9BC477F15A19}">
  <sheetPr>
    <pageSetUpPr fitToPage="1"/>
  </sheetPr>
  <dimension ref="A1:AE363"/>
  <sheetViews>
    <sheetView showGridLines="0" showRowColHeaders="0" zoomScaleNormal="100" zoomScaleSheetLayoutView="100" workbookViewId="0">
      <pane ySplit="8" topLeftCell="A9" activePane="bottomLeft" state="frozen"/>
      <selection activeCell="J71" sqref="J71"/>
      <selection pane="bottomLeft" activeCell="B11" sqref="B11"/>
    </sheetView>
  </sheetViews>
  <sheetFormatPr baseColWidth="10" defaultColWidth="0" defaultRowHeight="13.5" zeroHeight="1"/>
  <cols>
    <col min="1" max="1" width="2.5" customWidth="1"/>
    <col min="2" max="2" width="15.5" customWidth="1"/>
    <col min="3" max="3" width="14.5" customWidth="1"/>
    <col min="4" max="4" width="12.33203125" customWidth="1"/>
    <col min="5" max="5" width="27.6640625" hidden="1" customWidth="1"/>
    <col min="6" max="6" width="22" hidden="1" customWidth="1"/>
    <col min="7" max="7" width="34.5" customWidth="1"/>
    <col min="8" max="8" width="12.33203125" style="12" customWidth="1"/>
    <col min="9" max="16" width="14.5" style="6" customWidth="1"/>
    <col min="17" max="18" width="14.5" customWidth="1"/>
    <col min="19" max="19" width="3.5" hidden="1" customWidth="1"/>
    <col min="20" max="24" width="9" hidden="1" customWidth="1"/>
    <col min="25" max="25" width="7" hidden="1" customWidth="1"/>
    <col min="26" max="29" width="9" hidden="1" customWidth="1"/>
    <col min="30" max="16384" width="10.6640625" hidden="1"/>
  </cols>
  <sheetData>
    <row r="1" spans="1:31">
      <c r="A1" s="37"/>
      <c r="B1" s="37"/>
      <c r="C1" s="37"/>
      <c r="D1" s="37"/>
      <c r="E1" s="37"/>
      <c r="F1" s="37"/>
      <c r="G1" s="37"/>
      <c r="H1" s="39"/>
      <c r="I1" s="98"/>
      <c r="J1" s="98"/>
      <c r="K1" s="98"/>
      <c r="L1" s="98"/>
      <c r="M1" s="98"/>
      <c r="N1" s="98"/>
      <c r="O1" s="98"/>
      <c r="P1" s="98"/>
      <c r="Q1" s="37"/>
      <c r="R1" s="37"/>
      <c r="S1" s="1"/>
      <c r="T1" s="1"/>
      <c r="U1" s="1"/>
      <c r="V1" s="1"/>
      <c r="W1" s="1"/>
      <c r="X1" s="1"/>
      <c r="Y1" s="1"/>
      <c r="Z1" s="1"/>
      <c r="AA1" s="1"/>
      <c r="AB1" s="1"/>
      <c r="AC1" s="1"/>
      <c r="AD1" s="1"/>
      <c r="AE1" s="1"/>
    </row>
    <row r="2" spans="1:31">
      <c r="A2" s="37"/>
      <c r="B2" s="37"/>
      <c r="C2" s="37"/>
      <c r="D2" s="37"/>
      <c r="E2" s="37"/>
      <c r="F2" s="37"/>
      <c r="G2" s="37"/>
      <c r="H2" s="39"/>
      <c r="I2" s="98"/>
      <c r="J2" s="98"/>
      <c r="K2" s="98"/>
      <c r="L2" s="98"/>
      <c r="M2" s="98"/>
      <c r="N2" s="98"/>
      <c r="O2" s="98"/>
      <c r="P2" s="98"/>
      <c r="Q2" s="37"/>
      <c r="R2" s="37"/>
      <c r="S2" s="1"/>
      <c r="T2" s="1"/>
      <c r="U2" s="1"/>
      <c r="V2" s="1"/>
      <c r="W2" s="1"/>
      <c r="X2" s="1"/>
      <c r="Y2" s="1"/>
      <c r="Z2" s="1"/>
      <c r="AA2" s="1"/>
      <c r="AB2" s="1"/>
      <c r="AC2" s="1"/>
      <c r="AD2" s="1"/>
      <c r="AE2" s="1"/>
    </row>
    <row r="3" spans="1:31">
      <c r="A3" s="37"/>
      <c r="B3" s="37"/>
      <c r="C3" s="37"/>
      <c r="D3" s="37"/>
      <c r="E3" s="37"/>
      <c r="F3" s="37"/>
      <c r="G3" s="37"/>
      <c r="H3" s="39"/>
      <c r="I3" s="98"/>
      <c r="J3" s="98"/>
      <c r="K3" s="98"/>
      <c r="L3" s="98"/>
      <c r="M3" s="98"/>
      <c r="N3" s="98"/>
      <c r="O3" s="98"/>
      <c r="P3" s="98"/>
      <c r="Q3" s="37"/>
      <c r="R3" s="37"/>
      <c r="S3" s="1"/>
      <c r="T3" s="1"/>
      <c r="U3" s="1"/>
      <c r="V3" s="1"/>
      <c r="W3" s="1"/>
      <c r="X3" s="1"/>
      <c r="Y3" s="1"/>
      <c r="Z3" s="1"/>
      <c r="AA3" s="1"/>
      <c r="AB3" s="1"/>
      <c r="AC3" s="1"/>
      <c r="AD3" s="1"/>
      <c r="AE3" s="1"/>
    </row>
    <row r="4" spans="1:31">
      <c r="A4" s="37"/>
      <c r="B4" s="37"/>
      <c r="C4" s="37"/>
      <c r="D4" s="37"/>
      <c r="E4" s="37"/>
      <c r="F4" s="37"/>
      <c r="G4" s="37"/>
      <c r="H4" s="39"/>
      <c r="I4" s="98"/>
      <c r="J4" s="98"/>
      <c r="K4" s="98"/>
      <c r="L4" s="98"/>
      <c r="M4" s="98"/>
      <c r="N4" s="98"/>
      <c r="O4" s="98"/>
      <c r="P4" s="98"/>
      <c r="Q4" s="37"/>
      <c r="R4" s="37"/>
      <c r="S4" s="1"/>
      <c r="T4" s="1"/>
      <c r="U4" s="1"/>
      <c r="V4" s="1"/>
      <c r="W4" s="1"/>
      <c r="X4" s="1"/>
      <c r="Y4" s="1"/>
      <c r="Z4" s="1"/>
      <c r="AA4" s="1"/>
      <c r="AB4" s="1"/>
      <c r="AC4" s="1"/>
      <c r="AD4" s="1"/>
      <c r="AE4" s="1"/>
    </row>
    <row r="5" spans="1:31">
      <c r="A5" s="37"/>
      <c r="B5" s="37"/>
      <c r="C5" s="37"/>
      <c r="D5" s="37"/>
      <c r="E5" s="37"/>
      <c r="F5" s="37"/>
      <c r="G5" s="37"/>
      <c r="H5" s="39"/>
      <c r="I5" s="98"/>
      <c r="J5" s="98"/>
      <c r="K5" s="98"/>
      <c r="L5" s="98"/>
      <c r="M5" s="98"/>
      <c r="N5" s="98"/>
      <c r="O5" s="98"/>
      <c r="P5" s="98"/>
      <c r="Q5" s="37"/>
      <c r="R5" s="37"/>
      <c r="S5" s="1"/>
      <c r="T5" s="1"/>
      <c r="U5" s="1"/>
      <c r="V5" s="1"/>
      <c r="W5" s="1"/>
      <c r="X5" s="1"/>
      <c r="Y5" s="1"/>
      <c r="Z5" s="1"/>
      <c r="AA5" s="1"/>
      <c r="AB5" s="1"/>
      <c r="AC5" s="1"/>
      <c r="AD5" s="1"/>
      <c r="AE5" s="1"/>
    </row>
    <row r="6" spans="1:31">
      <c r="A6" s="37"/>
      <c r="B6" s="37"/>
      <c r="C6" s="37"/>
      <c r="D6" s="37"/>
      <c r="E6" s="37"/>
      <c r="F6" s="37"/>
      <c r="G6" s="37"/>
      <c r="H6" s="39"/>
      <c r="I6" s="98"/>
      <c r="J6" s="98"/>
      <c r="K6" s="98"/>
      <c r="L6" s="98"/>
      <c r="M6" s="98"/>
      <c r="N6" s="98"/>
      <c r="O6" s="98"/>
      <c r="P6" s="98"/>
      <c r="Q6" s="37"/>
      <c r="R6" s="37"/>
      <c r="S6" s="1"/>
      <c r="T6" s="1"/>
      <c r="U6" s="1"/>
      <c r="V6" s="1"/>
      <c r="W6" s="1"/>
      <c r="X6" s="1"/>
      <c r="Y6" s="1"/>
      <c r="Z6" s="1"/>
      <c r="AA6" s="1"/>
      <c r="AB6" s="1"/>
      <c r="AC6" s="1"/>
      <c r="AD6" s="1"/>
      <c r="AE6" s="1"/>
    </row>
    <row r="7" spans="1:31">
      <c r="A7" s="37"/>
      <c r="B7" s="37"/>
      <c r="C7" s="37"/>
      <c r="D7" s="37"/>
      <c r="E7" s="37"/>
      <c r="F7" s="37"/>
      <c r="G7" s="37"/>
      <c r="H7" s="39"/>
      <c r="I7" s="98"/>
      <c r="J7" s="98"/>
      <c r="K7" s="98"/>
      <c r="L7" s="98"/>
      <c r="M7" s="98"/>
      <c r="N7" s="98"/>
      <c r="O7" s="98"/>
      <c r="P7" s="98"/>
      <c r="Q7" s="37"/>
      <c r="R7" s="37"/>
      <c r="S7" s="1"/>
      <c r="T7" s="1"/>
      <c r="U7" s="1"/>
      <c r="V7" s="1"/>
      <c r="W7" s="1"/>
      <c r="X7" s="1"/>
      <c r="Y7" s="1"/>
      <c r="Z7" s="1"/>
      <c r="AA7" s="1"/>
      <c r="AB7" s="1"/>
      <c r="AC7" s="1"/>
      <c r="AD7" s="1"/>
      <c r="AE7" s="1"/>
    </row>
    <row r="8" spans="1:31">
      <c r="A8" s="37"/>
      <c r="B8" s="37"/>
      <c r="C8" s="37"/>
      <c r="D8" s="37"/>
      <c r="E8" s="37"/>
      <c r="F8" s="37"/>
      <c r="G8" s="37"/>
      <c r="H8" s="39"/>
      <c r="I8" s="98"/>
      <c r="J8" s="98"/>
      <c r="K8" s="98"/>
      <c r="L8" s="98"/>
      <c r="M8" s="98"/>
      <c r="N8" s="98"/>
      <c r="O8" s="98"/>
      <c r="P8" s="98"/>
      <c r="Q8" s="37"/>
      <c r="R8" s="37"/>
      <c r="S8" s="1"/>
      <c r="T8" s="1"/>
      <c r="U8" s="1"/>
      <c r="V8" s="1"/>
      <c r="W8" s="1"/>
      <c r="X8" s="1"/>
      <c r="Y8" s="1"/>
      <c r="Z8" s="1"/>
      <c r="AA8" s="1"/>
      <c r="AB8" s="1"/>
      <c r="AC8" s="1"/>
      <c r="AD8" s="1"/>
      <c r="AE8" s="1"/>
    </row>
    <row r="9" spans="1:31">
      <c r="A9" s="43"/>
      <c r="B9" s="43"/>
      <c r="C9" s="43"/>
      <c r="D9" s="43"/>
      <c r="E9" s="43"/>
      <c r="F9" s="43"/>
      <c r="G9" s="43"/>
      <c r="H9" s="45"/>
      <c r="I9" s="99"/>
      <c r="J9" s="99"/>
      <c r="K9" s="99"/>
      <c r="L9" s="99"/>
      <c r="M9" s="99"/>
      <c r="N9" s="99"/>
      <c r="O9" s="99"/>
      <c r="P9" s="99"/>
      <c r="Q9" s="43"/>
      <c r="R9" s="43"/>
    </row>
    <row r="10" spans="1:31">
      <c r="A10" s="43"/>
      <c r="B10" s="43"/>
      <c r="C10" s="43"/>
      <c r="D10" s="43"/>
      <c r="E10" s="43"/>
      <c r="F10" s="43"/>
      <c r="G10" s="43"/>
      <c r="H10" s="45"/>
      <c r="I10" s="99"/>
      <c r="J10" s="99"/>
      <c r="K10" s="99"/>
      <c r="L10" s="99"/>
      <c r="M10" s="99"/>
      <c r="N10" s="99"/>
      <c r="O10" s="99"/>
      <c r="P10" s="99"/>
      <c r="Q10" s="43"/>
      <c r="R10" s="43"/>
    </row>
    <row r="11" spans="1:31" ht="31">
      <c r="A11" s="43"/>
      <c r="B11" s="49" t="s">
        <v>172</v>
      </c>
      <c r="C11" s="49"/>
      <c r="D11" s="43"/>
      <c r="E11" s="43"/>
      <c r="F11" s="43"/>
      <c r="G11" s="43"/>
      <c r="H11" s="45"/>
      <c r="I11" s="99"/>
      <c r="J11" s="99"/>
      <c r="K11" s="99"/>
      <c r="L11" s="99"/>
      <c r="M11" s="99"/>
      <c r="N11" s="99"/>
      <c r="O11" s="99"/>
      <c r="P11" s="99"/>
      <c r="Q11" s="43"/>
      <c r="R11" s="43"/>
      <c r="S11" s="11"/>
    </row>
    <row r="12" spans="1:31">
      <c r="A12" s="43"/>
      <c r="B12" s="43"/>
      <c r="C12" s="43"/>
      <c r="D12" s="43"/>
      <c r="E12" s="43"/>
      <c r="F12" s="43"/>
      <c r="G12" s="43"/>
      <c r="H12" s="45"/>
      <c r="I12" s="99"/>
      <c r="J12" s="99"/>
      <c r="K12" s="99"/>
      <c r="L12" s="99"/>
      <c r="M12" s="99"/>
      <c r="N12" s="99"/>
      <c r="O12" s="99"/>
      <c r="P12" s="99"/>
      <c r="Q12" s="43"/>
      <c r="R12" s="43"/>
      <c r="S12" s="11"/>
    </row>
    <row r="13" spans="1:31" ht="24" customHeight="1">
      <c r="A13" s="43"/>
      <c r="B13" s="1762" t="s">
        <v>2031</v>
      </c>
      <c r="C13" s="1762"/>
      <c r="D13" s="1762"/>
      <c r="E13" s="1762"/>
      <c r="F13" s="1762"/>
      <c r="G13" s="1762"/>
      <c r="H13" s="1762"/>
      <c r="I13" s="1762"/>
      <c r="J13" s="1762"/>
      <c r="K13" s="1762"/>
      <c r="L13" s="1762"/>
      <c r="M13" s="1762"/>
      <c r="N13" s="1762"/>
      <c r="O13" s="1762"/>
      <c r="P13" s="1762"/>
      <c r="Q13" s="1762"/>
      <c r="R13" s="43"/>
      <c r="S13" s="11"/>
    </row>
    <row r="14" spans="1:31" ht="24" customHeight="1">
      <c r="A14" s="43"/>
      <c r="B14" s="1762"/>
      <c r="C14" s="1762"/>
      <c r="D14" s="1762"/>
      <c r="E14" s="1762"/>
      <c r="F14" s="1762"/>
      <c r="G14" s="1762"/>
      <c r="H14" s="1762"/>
      <c r="I14" s="1762"/>
      <c r="J14" s="1762"/>
      <c r="K14" s="1762"/>
      <c r="L14" s="1762"/>
      <c r="M14" s="1762"/>
      <c r="N14" s="1762"/>
      <c r="O14" s="1762"/>
      <c r="P14" s="1762"/>
      <c r="Q14" s="1762"/>
      <c r="R14" s="43"/>
      <c r="S14" s="11"/>
    </row>
    <row r="15" spans="1:31" ht="24" customHeight="1">
      <c r="A15" s="43"/>
      <c r="B15" s="1762"/>
      <c r="C15" s="1762"/>
      <c r="D15" s="1762"/>
      <c r="E15" s="1762"/>
      <c r="F15" s="1762"/>
      <c r="G15" s="1762"/>
      <c r="H15" s="1762"/>
      <c r="I15" s="1762"/>
      <c r="J15" s="1762"/>
      <c r="K15" s="1762"/>
      <c r="L15" s="1762"/>
      <c r="M15" s="1762"/>
      <c r="N15" s="1762"/>
      <c r="O15" s="1762"/>
      <c r="P15" s="1762"/>
      <c r="Q15" s="1762"/>
      <c r="R15" s="43"/>
    </row>
    <row r="16" spans="1:31" ht="24" customHeight="1">
      <c r="A16" s="43"/>
      <c r="B16" s="1762"/>
      <c r="C16" s="1762"/>
      <c r="D16" s="1762"/>
      <c r="E16" s="1762"/>
      <c r="F16" s="1762"/>
      <c r="G16" s="1762"/>
      <c r="H16" s="1762"/>
      <c r="I16" s="1762"/>
      <c r="J16" s="1762"/>
      <c r="K16" s="1762"/>
      <c r="L16" s="1762"/>
      <c r="M16" s="1762"/>
      <c r="N16" s="1762"/>
      <c r="O16" s="1762"/>
      <c r="P16" s="1762"/>
      <c r="Q16" s="1762"/>
      <c r="R16" s="43"/>
    </row>
    <row r="17" spans="1:22" ht="24" customHeight="1">
      <c r="A17" s="43"/>
      <c r="B17" s="1762"/>
      <c r="C17" s="1762"/>
      <c r="D17" s="1762"/>
      <c r="E17" s="1762"/>
      <c r="F17" s="1762"/>
      <c r="G17" s="1762"/>
      <c r="H17" s="1762"/>
      <c r="I17" s="1762"/>
      <c r="J17" s="1762"/>
      <c r="K17" s="1762"/>
      <c r="L17" s="1762"/>
      <c r="M17" s="1762"/>
      <c r="N17" s="1762"/>
      <c r="O17" s="1762"/>
      <c r="P17" s="1762"/>
      <c r="Q17" s="1762"/>
      <c r="R17" s="43"/>
    </row>
    <row r="18" spans="1:22" ht="24" customHeight="1">
      <c r="A18" s="43"/>
      <c r="B18" s="1762"/>
      <c r="C18" s="1762"/>
      <c r="D18" s="1762"/>
      <c r="E18" s="1762"/>
      <c r="F18" s="1762"/>
      <c r="G18" s="1762"/>
      <c r="H18" s="1762"/>
      <c r="I18" s="1762"/>
      <c r="J18" s="1762"/>
      <c r="K18" s="1762"/>
      <c r="L18" s="1762"/>
      <c r="M18" s="1762"/>
      <c r="N18" s="1762"/>
      <c r="O18" s="1762"/>
      <c r="P18" s="1762"/>
      <c r="Q18" s="1762"/>
      <c r="R18" s="43"/>
    </row>
    <row r="19" spans="1:22" ht="77.5" customHeight="1">
      <c r="A19" s="43"/>
      <c r="B19" s="1762"/>
      <c r="C19" s="1762"/>
      <c r="D19" s="1762"/>
      <c r="E19" s="1762"/>
      <c r="F19" s="1762"/>
      <c r="G19" s="1762"/>
      <c r="H19" s="1762"/>
      <c r="I19" s="1762"/>
      <c r="J19" s="1762"/>
      <c r="K19" s="1762"/>
      <c r="L19" s="1762"/>
      <c r="M19" s="1762"/>
      <c r="N19" s="1762"/>
      <c r="O19" s="1762"/>
      <c r="P19" s="1762"/>
      <c r="Q19" s="1762"/>
      <c r="R19" s="43"/>
    </row>
    <row r="20" spans="1:22">
      <c r="A20" s="43"/>
      <c r="B20" s="43"/>
      <c r="C20" s="43"/>
      <c r="D20" s="43"/>
      <c r="E20" s="43"/>
      <c r="F20" s="43"/>
      <c r="G20" s="43"/>
      <c r="H20" s="45"/>
      <c r="I20" s="99"/>
      <c r="J20" s="99"/>
      <c r="K20" s="99"/>
      <c r="L20" s="99"/>
      <c r="M20" s="99"/>
      <c r="N20" s="99"/>
      <c r="O20" s="99"/>
      <c r="P20" s="99"/>
      <c r="Q20" s="43"/>
      <c r="R20" s="43"/>
    </row>
    <row r="21" spans="1:22" ht="22.5">
      <c r="A21" s="43"/>
      <c r="B21" s="54" t="s">
        <v>173</v>
      </c>
      <c r="C21" s="54"/>
      <c r="D21" s="43"/>
      <c r="E21" s="43"/>
      <c r="F21" s="43"/>
      <c r="G21" s="43"/>
      <c r="H21" s="45"/>
      <c r="I21" s="99"/>
      <c r="J21" s="99"/>
      <c r="K21" s="99"/>
      <c r="L21" s="99"/>
      <c r="M21" s="99"/>
      <c r="N21" s="99"/>
      <c r="O21" s="99"/>
      <c r="P21" s="99"/>
      <c r="Q21" s="43"/>
      <c r="R21" s="43"/>
    </row>
    <row r="22" spans="1:22">
      <c r="A22" s="43"/>
      <c r="B22" s="43"/>
      <c r="C22" s="43"/>
      <c r="D22" s="43"/>
      <c r="E22" s="43"/>
      <c r="F22" s="43"/>
      <c r="G22" s="43"/>
      <c r="H22" s="45"/>
      <c r="I22" s="99"/>
      <c r="J22" s="99"/>
      <c r="K22" s="99"/>
      <c r="L22" s="46"/>
      <c r="M22" s="46"/>
      <c r="N22" s="46"/>
      <c r="O22" s="99"/>
      <c r="P22" s="99"/>
      <c r="Q22" s="43"/>
      <c r="R22" s="43"/>
    </row>
    <row r="23" spans="1:22">
      <c r="A23" s="43"/>
      <c r="B23" s="1805" t="s">
        <v>2032</v>
      </c>
      <c r="C23" s="1805"/>
      <c r="D23" s="1805"/>
      <c r="E23" s="1805"/>
      <c r="F23" s="1805"/>
      <c r="G23" s="1805"/>
      <c r="H23" s="1805"/>
      <c r="I23" s="1805"/>
      <c r="J23" s="1805"/>
      <c r="K23" s="1805"/>
      <c r="L23" s="1805"/>
      <c r="M23" s="1805"/>
      <c r="N23" s="1805"/>
      <c r="O23" s="1805"/>
      <c r="P23" s="1805"/>
      <c r="Q23" s="1805"/>
      <c r="R23" s="43"/>
    </row>
    <row r="24" spans="1:22">
      <c r="A24" s="43"/>
      <c r="B24" s="1805"/>
      <c r="C24" s="1805"/>
      <c r="D24" s="1805"/>
      <c r="E24" s="1805"/>
      <c r="F24" s="1805"/>
      <c r="G24" s="1805"/>
      <c r="H24" s="1805"/>
      <c r="I24" s="1805"/>
      <c r="J24" s="1805"/>
      <c r="K24" s="1805"/>
      <c r="L24" s="1805"/>
      <c r="M24" s="1805"/>
      <c r="N24" s="1805"/>
      <c r="O24" s="1805"/>
      <c r="P24" s="1805"/>
      <c r="Q24" s="1805"/>
      <c r="R24" s="43"/>
    </row>
    <row r="25" spans="1:22" ht="36" customHeight="1">
      <c r="A25" s="43"/>
      <c r="B25" s="1805"/>
      <c r="C25" s="1805"/>
      <c r="D25" s="1805"/>
      <c r="E25" s="1805"/>
      <c r="F25" s="1805"/>
      <c r="G25" s="1805"/>
      <c r="H25" s="1805"/>
      <c r="I25" s="1805"/>
      <c r="J25" s="1805"/>
      <c r="K25" s="1805"/>
      <c r="L25" s="1805"/>
      <c r="M25" s="1805"/>
      <c r="N25" s="1805"/>
      <c r="O25" s="1805"/>
      <c r="P25" s="1805"/>
      <c r="Q25" s="1805"/>
      <c r="R25" s="43"/>
    </row>
    <row r="26" spans="1:22">
      <c r="A26" s="43"/>
      <c r="B26" s="1805"/>
      <c r="C26" s="1805"/>
      <c r="D26" s="1805"/>
      <c r="E26" s="1805"/>
      <c r="F26" s="1805"/>
      <c r="G26" s="1805"/>
      <c r="H26" s="1805"/>
      <c r="I26" s="1805"/>
      <c r="J26" s="1805"/>
      <c r="K26" s="1805"/>
      <c r="L26" s="1805"/>
      <c r="M26" s="1805"/>
      <c r="N26" s="1805"/>
      <c r="O26" s="1805"/>
      <c r="P26" s="1805"/>
      <c r="Q26" s="1805"/>
      <c r="R26" s="43"/>
    </row>
    <row r="27" spans="1:22" ht="20" customHeight="1">
      <c r="A27" s="43"/>
      <c r="B27" s="1805"/>
      <c r="C27" s="1805"/>
      <c r="D27" s="1805"/>
      <c r="E27" s="1805"/>
      <c r="F27" s="1805"/>
      <c r="G27" s="1805"/>
      <c r="H27" s="1805"/>
      <c r="I27" s="1805"/>
      <c r="J27" s="1805"/>
      <c r="K27" s="1805"/>
      <c r="L27" s="1805"/>
      <c r="M27" s="1805"/>
      <c r="N27" s="1805"/>
      <c r="O27" s="1805"/>
      <c r="P27" s="1805"/>
      <c r="Q27" s="1805"/>
      <c r="R27" s="43"/>
    </row>
    <row r="28" spans="1:22">
      <c r="A28" s="43"/>
      <c r="B28" s="43"/>
      <c r="C28" s="43"/>
      <c r="D28" s="43"/>
      <c r="E28" s="43"/>
      <c r="F28" s="43"/>
      <c r="G28" s="43"/>
      <c r="H28" s="45"/>
      <c r="I28" s="99"/>
      <c r="J28" s="99"/>
      <c r="K28" s="99"/>
      <c r="L28" s="99"/>
      <c r="M28" s="99"/>
      <c r="N28" s="99"/>
      <c r="O28" s="99"/>
      <c r="P28" s="99"/>
      <c r="Q28" s="43"/>
      <c r="R28" s="43"/>
    </row>
    <row r="29" spans="1:22" ht="14">
      <c r="A29" s="43"/>
      <c r="B29" s="56" t="s">
        <v>174</v>
      </c>
      <c r="C29" s="56"/>
      <c r="D29" s="43"/>
      <c r="E29" s="43"/>
      <c r="F29" s="43"/>
      <c r="G29" s="43"/>
      <c r="H29" s="45"/>
      <c r="I29" s="99"/>
      <c r="J29" s="99"/>
      <c r="K29" s="99"/>
      <c r="L29" s="99"/>
      <c r="M29" s="99"/>
      <c r="N29" s="99"/>
      <c r="O29" s="99"/>
      <c r="P29" s="99"/>
      <c r="Q29" s="43"/>
      <c r="R29" s="43"/>
    </row>
    <row r="30" spans="1:22" ht="28">
      <c r="A30" s="43"/>
      <c r="B30" s="61" t="s">
        <v>89</v>
      </c>
      <c r="C30" s="61"/>
      <c r="D30" s="61" t="s">
        <v>11</v>
      </c>
      <c r="E30" s="61" t="s">
        <v>12</v>
      </c>
      <c r="F30" s="61" t="s">
        <v>13</v>
      </c>
      <c r="G30" s="61" t="s">
        <v>14</v>
      </c>
      <c r="H30" s="61" t="s">
        <v>15</v>
      </c>
      <c r="I30" s="62">
        <v>2019</v>
      </c>
      <c r="J30" s="62">
        <v>2021</v>
      </c>
      <c r="K30" s="62">
        <v>2022</v>
      </c>
      <c r="L30" s="62">
        <v>2023</v>
      </c>
      <c r="M30" s="62">
        <v>2024</v>
      </c>
      <c r="N30" s="825">
        <v>2025</v>
      </c>
      <c r="O30" s="825" t="s">
        <v>16</v>
      </c>
      <c r="P30" s="825" t="s">
        <v>1245</v>
      </c>
      <c r="Q30" s="1003" t="s">
        <v>17</v>
      </c>
      <c r="R30" s="1003" t="s">
        <v>18</v>
      </c>
      <c r="S30" s="111"/>
      <c r="T30" s="13"/>
      <c r="U30" s="13"/>
      <c r="V30" s="13"/>
    </row>
    <row r="31" spans="1:22" ht="15.5">
      <c r="A31" s="43"/>
      <c r="B31" s="1793" t="s">
        <v>96</v>
      </c>
      <c r="C31" s="532"/>
      <c r="D31" s="1051" t="s">
        <v>1044</v>
      </c>
      <c r="E31" s="158" t="s">
        <v>21</v>
      </c>
      <c r="F31" s="158" t="s">
        <v>24</v>
      </c>
      <c r="G31" s="532" t="s">
        <v>1152</v>
      </c>
      <c r="H31" s="647" t="str">
        <f>IFERROR(VLOOKUP(D31,'ESG Database'!$D$15:$M$818,3,0),"")</f>
        <v>#</v>
      </c>
      <c r="I31" s="1253" t="str">
        <f>IFERROR(VLOOKUP(_xlfn.CONCAT(D31,E31,F31),'ESG Database'!$I$15:$S$818,2,0),"")</f>
        <v>-</v>
      </c>
      <c r="J31" s="1253" t="str">
        <f>IFERROR(VLOOKUP(_xlfn.CONCAT(D31,E31,F31),'ESG Database'!$I$15:$S$818,3,0),"")</f>
        <v>-</v>
      </c>
      <c r="K31" s="1253" t="str">
        <f>IFERROR(VLOOKUP(_xlfn.CONCAT(D31,E31,F31),'ESG Database'!$I$15:$S$818,4,0),"")</f>
        <v>-</v>
      </c>
      <c r="L31" s="1187">
        <f>IFERROR(VLOOKUP(_xlfn.CONCAT(D31,E31,F31),'ESG Database'!$I$15:$S$818,5,0),"")</f>
        <v>349793</v>
      </c>
      <c r="M31" s="1187">
        <f>IFERROR(VLOOKUP(_xlfn.CONCAT(D31,E31,F31),'ESG Database'!$I$15:$S$818,6,0),"")</f>
        <v>337813</v>
      </c>
      <c r="N31" s="1187">
        <f>IFERROR(VLOOKUP(_xlfn.CONCAT(D31,E31,F31),'ESG Database'!$I$15:$S$818,7,0),"")</f>
        <v>348763</v>
      </c>
      <c r="O31" s="1538" t="str">
        <f>IFERROR(N31/I31-1,"-")</f>
        <v>-</v>
      </c>
      <c r="P31" s="648">
        <f>IFERROR(N31/M31-1,"-")</f>
        <v>3.2414383105445976E-2</v>
      </c>
      <c r="Q31" s="1311" t="str">
        <f>IFERROR(VLOOKUP(_xlfn.CONCAT(D31,E31,F31),'ESG Database'!$I$15:$S$818,11,0),"")</f>
        <v>-</v>
      </c>
      <c r="R31" s="649" t="str">
        <f>IFERROR(VLOOKUP(_xlfn.CONCAT(D31,E31,F31),'ESG Database'!$I$15:$S$818,12,0),"")</f>
        <v/>
      </c>
      <c r="S31" s="111"/>
      <c r="T31" s="13"/>
      <c r="U31" s="13"/>
      <c r="V31" s="13"/>
    </row>
    <row r="32" spans="1:22" ht="14">
      <c r="A32" s="43"/>
      <c r="B32" s="1793"/>
      <c r="C32" s="646"/>
      <c r="D32" s="1052" t="s">
        <v>1838</v>
      </c>
      <c r="E32" s="911" t="s">
        <v>21</v>
      </c>
      <c r="F32" s="911" t="s">
        <v>24</v>
      </c>
      <c r="G32" s="646" t="s">
        <v>175</v>
      </c>
      <c r="H32" s="912" t="str">
        <f>IFERROR(VLOOKUP(D32,'ESG Database'!$D$15:$M$818,3,0),"")</f>
        <v>#</v>
      </c>
      <c r="I32" s="1188">
        <f>IFERROR(VLOOKUP(_xlfn.CONCAT(D32,E32,F32),'ESG Database'!$I$15:$S$818,2,0),"")</f>
        <v>219314</v>
      </c>
      <c r="J32" s="1188">
        <f>IFERROR(VLOOKUP(_xlfn.CONCAT(D32,E32,F32),'ESG Database'!$I$15:$S$818,3,0),"")</f>
        <v>324684</v>
      </c>
      <c r="K32" s="1188">
        <f>IFERROR(VLOOKUP(_xlfn.CONCAT(D32,E32,F32),'ESG Database'!$I$15:$S$818,4,0),"")</f>
        <v>359567</v>
      </c>
      <c r="L32" s="1188">
        <f>IFERROR(VLOOKUP(_xlfn.CONCAT(D32,E32,F32),'ESG Database'!$I$15:$S$818,5,0),"")</f>
        <v>340443</v>
      </c>
      <c r="M32" s="1188">
        <f>IFERROR(VLOOKUP(_xlfn.CONCAT(D32,E32,F32),'ESG Database'!$I$15:$S$818,6,0),"")</f>
        <v>341118</v>
      </c>
      <c r="N32" s="1189">
        <f>IFERROR(VLOOKUP(_xlfn.CONCAT(D32,E32,F32),'ESG Database'!$I$15:$S$818,7,0),"")</f>
        <v>355189</v>
      </c>
      <c r="O32" s="717">
        <f t="shared" ref="O32" si="0">IFERROR(N32/I32-1,"-")</f>
        <v>0.61954549185186547</v>
      </c>
      <c r="P32" s="913">
        <f t="shared" ref="P32" si="1">IFERROR(N32/M32-1,"-")</f>
        <v>4.1249655544415731E-2</v>
      </c>
      <c r="Q32" s="1312" t="str">
        <f>IFERROR(VLOOKUP(_xlfn.CONCAT(D32,E32,F32),'ESG Database'!$I$15:$S$818,11,0),"")</f>
        <v>-</v>
      </c>
      <c r="R32" s="914" t="str">
        <f>IFERROR(VLOOKUP(_xlfn.CONCAT(D32,E32,F32),'ESG Database'!$I$15:$S$818,12,0),"")</f>
        <v/>
      </c>
      <c r="S32" s="111"/>
      <c r="T32" s="13"/>
      <c r="U32" s="13"/>
      <c r="V32" s="13"/>
    </row>
    <row r="33" spans="1:22" ht="28">
      <c r="A33" s="43"/>
      <c r="B33" s="1793"/>
      <c r="C33" s="526"/>
      <c r="D33" s="1053" t="s">
        <v>1047</v>
      </c>
      <c r="E33" s="650" t="s">
        <v>21</v>
      </c>
      <c r="F33" s="650" t="s">
        <v>24</v>
      </c>
      <c r="G33" s="834" t="s">
        <v>1198</v>
      </c>
      <c r="H33" s="916" t="str">
        <f>IFERROR(VLOOKUP(D33,'ESG Database'!$D$15:$M$818,3,0),"")</f>
        <v>#</v>
      </c>
      <c r="I33" s="1252" t="str">
        <f>IFERROR(VLOOKUP(_xlfn.CONCAT(D33,E33,F33),'ESG Database'!$I$15:$S$818,2,0),"")</f>
        <v>-</v>
      </c>
      <c r="J33" s="1252" t="str">
        <f>IFERROR(VLOOKUP(_xlfn.CONCAT(D33,E33,F33),'ESG Database'!$I$15:$S$818,3,0),"")</f>
        <v>-</v>
      </c>
      <c r="K33" s="1252" t="str">
        <f>IFERROR(VLOOKUP(_xlfn.CONCAT(D33,E33,F33),'ESG Database'!$I$15:$S$818,4,0),"")</f>
        <v>-</v>
      </c>
      <c r="L33" s="1252" t="str">
        <f>IFERROR(VLOOKUP(_xlfn.CONCAT(D33,E33,F33),'ESG Database'!$I$15:$S$818,5,0),"")</f>
        <v>-</v>
      </c>
      <c r="M33" s="874">
        <f>IFERROR(VLOOKUP(_xlfn.CONCAT(D33,E33,F33),'ESG Database'!$I$15:$S$818,6,0),"")</f>
        <v>8728</v>
      </c>
      <c r="N33" s="917">
        <f>IFERROR(VLOOKUP(_xlfn.CONCAT(D33,E33,F33),'ESG Database'!$I$15:$S$818,7,0),"")</f>
        <v>11883</v>
      </c>
      <c r="O33" s="1292" t="str">
        <f t="shared" ref="O33:O37" si="2">IFERROR(N33/I33-1,"-")</f>
        <v>-</v>
      </c>
      <c r="P33" s="918">
        <f t="shared" ref="P33:P37" si="3">IFERROR(N33/M33-1,"-")</f>
        <v>0.36148029330889098</v>
      </c>
      <c r="Q33" s="1313" t="str">
        <f>IFERROR(VLOOKUP(_xlfn.CONCAT(D33,E33,F33),'ESG Database'!$I$15:$S$818,11,0),"")</f>
        <v>-</v>
      </c>
      <c r="R33" s="652" t="str">
        <f>IFERROR(VLOOKUP(_xlfn.CONCAT(D33,E33,F33),'ESG Database'!$I$15:$S$818,12,0),"")</f>
        <v/>
      </c>
      <c r="S33" s="111"/>
      <c r="T33" s="13"/>
      <c r="U33" s="13"/>
      <c r="V33" s="13"/>
    </row>
    <row r="34" spans="1:22" ht="15">
      <c r="A34" s="43"/>
      <c r="B34" s="1804" t="s">
        <v>1006</v>
      </c>
      <c r="C34" s="1804"/>
      <c r="D34" s="190" t="s">
        <v>1044</v>
      </c>
      <c r="E34" s="159" t="s">
        <v>1006</v>
      </c>
      <c r="F34" s="159" t="s">
        <v>24</v>
      </c>
      <c r="G34" s="160" t="s">
        <v>1156</v>
      </c>
      <c r="H34" s="248" t="str">
        <f>IFERROR(VLOOKUP(D34,'ESG Database'!$D$15:$M$818,3,0),"")</f>
        <v>#</v>
      </c>
      <c r="I34" s="1247" t="str">
        <f>IFERROR(VLOOKUP(_xlfn.CONCAT(D34,E34,F34),'ESG Database'!$I$15:$S$818,2,0),"")</f>
        <v>-</v>
      </c>
      <c r="J34" s="1247" t="str">
        <f>IFERROR(VLOOKUP(_xlfn.CONCAT(D34,E34,F34),'ESG Database'!$I$15:$S$818,3,0),"")</f>
        <v>-</v>
      </c>
      <c r="K34" s="1247" t="str">
        <f>IFERROR(VLOOKUP(_xlfn.CONCAT(D34,E34,F34),'ESG Database'!$I$15:$S$818,4,0),"")</f>
        <v>-</v>
      </c>
      <c r="L34" s="1190">
        <f>IFERROR(VLOOKUP(_xlfn.CONCAT(D34,E34,F34),'ESG Database'!$I$15:$S$818,5,0),"")</f>
        <v>130329</v>
      </c>
      <c r="M34" s="249">
        <f>IFERROR(VLOOKUP(_xlfn.CONCAT(D34,E34,F34),'ESG Database'!$I$15:$S$818,6,0),"")</f>
        <v>127547</v>
      </c>
      <c r="N34" s="249">
        <f>IFERROR(VLOOKUP(_xlfn.CONCAT(D34,E34,F34),'ESG Database'!$I$15:$S$818,7,0),"")</f>
        <v>125118</v>
      </c>
      <c r="O34" s="1304" t="str">
        <f t="shared" si="2"/>
        <v>-</v>
      </c>
      <c r="P34" s="251">
        <f t="shared" si="3"/>
        <v>-1.9043960265627602E-2</v>
      </c>
      <c r="Q34" s="1314" t="str">
        <f>IFERROR(VLOOKUP(_xlfn.CONCAT(D34,E34,F34),'ESG Database'!$I$15:$S$818,11,0),"")</f>
        <v>-</v>
      </c>
      <c r="R34" s="653" t="str">
        <f>IFERROR(VLOOKUP(_xlfn.CONCAT(D34,E34,F34),'ESG Database'!$I$15:$S$818,12,0),"")</f>
        <v/>
      </c>
      <c r="S34" s="111"/>
      <c r="T34" s="13"/>
      <c r="U34" s="13"/>
      <c r="V34" s="13"/>
    </row>
    <row r="35" spans="1:22" ht="15">
      <c r="A35" s="43"/>
      <c r="B35" s="1806" t="s">
        <v>1154</v>
      </c>
      <c r="C35" s="1806"/>
      <c r="D35" s="190" t="s">
        <v>1044</v>
      </c>
      <c r="E35" s="159" t="s">
        <v>5</v>
      </c>
      <c r="F35" s="159" t="s">
        <v>24</v>
      </c>
      <c r="G35" s="869" t="s">
        <v>1157</v>
      </c>
      <c r="H35" s="870" t="str">
        <f>IFERROR(VLOOKUP(D35,'ESG Database'!$D$15:$M$818,3,0),"")</f>
        <v>#</v>
      </c>
      <c r="I35" s="1248" t="str">
        <f>IFERROR(VLOOKUP(_xlfn.CONCAT(D35,E35,F35),'ESG Database'!$I$15:$S$818,2,0),"")</f>
        <v>-</v>
      </c>
      <c r="J35" s="1249" t="str">
        <f>IFERROR(VLOOKUP(_xlfn.CONCAT(D35,E35,F35),'ESG Database'!$I$15:$S$818,3,0),"")</f>
        <v>-</v>
      </c>
      <c r="K35" s="1248" t="str">
        <f>IFERROR(VLOOKUP(_xlfn.CONCAT(D35,E35,F35),'ESG Database'!$I$15:$S$818,4,0),"")</f>
        <v>-</v>
      </c>
      <c r="L35" s="1191">
        <f>IFERROR(VLOOKUP(_xlfn.CONCAT(D35,E35,F35),'ESG Database'!$I$15:$S$818,5,0),"")</f>
        <v>39161</v>
      </c>
      <c r="M35" s="871">
        <f>IFERROR(VLOOKUP(_xlfn.CONCAT(D35,E35,F35),'ESG Database'!$I$15:$S$818,6,0),"")</f>
        <v>37724</v>
      </c>
      <c r="N35" s="871">
        <f>IFERROR(VLOOKUP(_xlfn.CONCAT(D35,E35,F35),'ESG Database'!$I$15:$S$818,7,0),"")</f>
        <v>35952</v>
      </c>
      <c r="O35" s="1537" t="str">
        <f t="shared" si="2"/>
        <v>-</v>
      </c>
      <c r="P35" s="872">
        <f t="shared" si="3"/>
        <v>-4.697274944332519E-2</v>
      </c>
      <c r="Q35" s="1315" t="str">
        <f>IFERROR(VLOOKUP(_xlfn.CONCAT(D35,E35,F35),'ESG Database'!$I$15:$S$818,11,0),"")</f>
        <v>-</v>
      </c>
      <c r="R35" s="282" t="str">
        <f>IFERROR(VLOOKUP(_xlfn.CONCAT(D35,E35,F35),'ESG Database'!$I$15:$S$818,12,0),"")</f>
        <v/>
      </c>
      <c r="S35" s="111"/>
      <c r="T35" s="13"/>
      <c r="U35" s="13"/>
      <c r="V35" s="13"/>
    </row>
    <row r="36" spans="1:22" ht="15">
      <c r="A36" s="43"/>
      <c r="B36" s="112" t="s">
        <v>176</v>
      </c>
      <c r="C36" s="112"/>
      <c r="D36" s="190" t="s">
        <v>1044</v>
      </c>
      <c r="E36" s="159" t="s">
        <v>176</v>
      </c>
      <c r="F36" s="159" t="s">
        <v>24</v>
      </c>
      <c r="G36" s="112" t="s">
        <v>1156</v>
      </c>
      <c r="H36" s="262" t="str">
        <f>IFERROR(VLOOKUP(D36,'ESG Database'!$D$15:$M$818,3,0),"")</f>
        <v>#</v>
      </c>
      <c r="I36" s="1250" t="str">
        <f>IFERROR(VLOOKUP(_xlfn.CONCAT(D36,E36,F36),'ESG Database'!$I$15:$S$818,2,0),"")</f>
        <v>-</v>
      </c>
      <c r="J36" s="839" t="str">
        <f>IFERROR(VLOOKUP(_xlfn.CONCAT(D36,E36,F36),'ESG Database'!$I$15:$S$818,3,0),"")</f>
        <v>-</v>
      </c>
      <c r="K36" s="1250" t="str">
        <f>IFERROR(VLOOKUP(_xlfn.CONCAT(D36,E36,F36),'ESG Database'!$I$15:$S$818,4,0),"")</f>
        <v>-</v>
      </c>
      <c r="L36" s="1192">
        <f>IFERROR(VLOOKUP(_xlfn.CONCAT(D36,E36,F36),'ESG Database'!$I$15:$S$818,5,0),"")</f>
        <v>188794</v>
      </c>
      <c r="M36" s="263">
        <f>IFERROR(VLOOKUP(_xlfn.CONCAT(D36,E36,F36),'ESG Database'!$I$15:$S$818,6,0),"")</f>
        <v>180860</v>
      </c>
      <c r="N36" s="263">
        <f>IFERROR(VLOOKUP(_xlfn.CONCAT(D36,E36,F36),'ESG Database'!$I$15:$S$818,7,0),"")</f>
        <v>192895</v>
      </c>
      <c r="O36" s="620" t="str">
        <f t="shared" si="2"/>
        <v>-</v>
      </c>
      <c r="P36" s="264">
        <f t="shared" si="3"/>
        <v>6.6543182572155191E-2</v>
      </c>
      <c r="Q36" s="1315" t="str">
        <f>IFERROR(VLOOKUP(_xlfn.CONCAT(D36,E36,F36),'ESG Database'!$I$15:$S$818,11,0),"")</f>
        <v>-</v>
      </c>
      <c r="R36" s="282" t="str">
        <f>IFERROR(VLOOKUP(_xlfn.CONCAT(D36,E36,F36),'ESG Database'!$I$15:$S$818,12,0),"")</f>
        <v/>
      </c>
      <c r="S36" s="111"/>
      <c r="T36" s="13"/>
      <c r="U36" s="13"/>
      <c r="V36" s="13"/>
    </row>
    <row r="37" spans="1:22" ht="14">
      <c r="A37" s="43"/>
      <c r="B37" s="1806" t="s">
        <v>1155</v>
      </c>
      <c r="C37" s="1806"/>
      <c r="D37" s="190" t="s">
        <v>1044</v>
      </c>
      <c r="E37" s="159" t="s">
        <v>203</v>
      </c>
      <c r="F37" s="159" t="s">
        <v>24</v>
      </c>
      <c r="G37" s="869" t="s">
        <v>1153</v>
      </c>
      <c r="H37" s="870" t="str">
        <f>IFERROR(VLOOKUP(D37,'ESG Database'!$D$15:$M$818,3,0),"")</f>
        <v>#</v>
      </c>
      <c r="I37" s="1248" t="str">
        <f>IFERROR(VLOOKUP(_xlfn.CONCAT(D37,E37,F37),'ESG Database'!$I$15:$S$818,2,0),"")</f>
        <v>-</v>
      </c>
      <c r="J37" s="1249" t="str">
        <f>IFERROR(VLOOKUP(_xlfn.CONCAT(D37,E37,F37),'ESG Database'!$I$15:$S$818,3,0),"")</f>
        <v>-</v>
      </c>
      <c r="K37" s="1248" t="str">
        <f>IFERROR(VLOOKUP(_xlfn.CONCAT(D37,E37,F37),'ESG Database'!$I$15:$S$818,4,0),"")</f>
        <v>-</v>
      </c>
      <c r="L37" s="1191">
        <f>IFERROR(VLOOKUP(_xlfn.CONCAT(D37,E37,F37),'ESG Database'!$I$15:$S$818,5,0),"")</f>
        <v>177089</v>
      </c>
      <c r="M37" s="871">
        <f>IFERROR(VLOOKUP(_xlfn.CONCAT(D37,E37,F37),'ESG Database'!$I$15:$S$818,6,0),"")</f>
        <v>170126</v>
      </c>
      <c r="N37" s="871">
        <f>IFERROR(VLOOKUP(_xlfn.CONCAT(D37,E37,F37),'ESG Database'!$I$15:$S$818,7,0),"")</f>
        <v>182036</v>
      </c>
      <c r="O37" s="1537" t="str">
        <f t="shared" si="2"/>
        <v>-</v>
      </c>
      <c r="P37" s="872">
        <f t="shared" si="3"/>
        <v>7.0006936035644118E-2</v>
      </c>
      <c r="Q37" s="1315" t="str">
        <f>IFERROR(VLOOKUP(_xlfn.CONCAT(D37,E37,F37),'ESG Database'!$I$15:$S$818,11,0),"")</f>
        <v>-</v>
      </c>
      <c r="R37" s="282" t="str">
        <f>IFERROR(VLOOKUP(_xlfn.CONCAT(D37,E37,F37),'ESG Database'!$I$15:$S$818,12,0),"")</f>
        <v/>
      </c>
      <c r="S37" s="111"/>
      <c r="T37" s="13"/>
      <c r="U37" s="13"/>
      <c r="V37" s="13"/>
    </row>
    <row r="38" spans="1:22" ht="15">
      <c r="A38" s="43"/>
      <c r="B38" s="105" t="s">
        <v>245</v>
      </c>
      <c r="C38" s="105"/>
      <c r="D38" s="161" t="s">
        <v>1044</v>
      </c>
      <c r="E38" s="161" t="s">
        <v>245</v>
      </c>
      <c r="F38" s="161" t="s">
        <v>24</v>
      </c>
      <c r="G38" s="105" t="s">
        <v>1158</v>
      </c>
      <c r="H38" s="107" t="str">
        <f>IFERROR(VLOOKUP(D38,'ESG Database'!$D$15:$M$818,3,0),"")</f>
        <v>#</v>
      </c>
      <c r="I38" s="1251" t="str">
        <f>IFERROR(VLOOKUP(_xlfn.CONCAT(D38,E38,F38),'ESG Database'!$I$15:$S$818,2,0),"")</f>
        <v>-</v>
      </c>
      <c r="J38" s="1251" t="str">
        <f>IFERROR(VLOOKUP(_xlfn.CONCAT(D38,E38,F38),'ESG Database'!$I$15:$S$818,3,0),"")</f>
        <v>-</v>
      </c>
      <c r="K38" s="1251" t="str">
        <f>IFERROR(VLOOKUP(_xlfn.CONCAT(D38,E38,F38),'ESG Database'!$I$15:$S$818,4,0),"")</f>
        <v>-</v>
      </c>
      <c r="L38" s="1193">
        <f>IFERROR(VLOOKUP(_xlfn.CONCAT(D38,E38,F38),'ESG Database'!$I$15:$S$818,5,0),"")</f>
        <v>30670</v>
      </c>
      <c r="M38" s="521">
        <f>IFERROR(VLOOKUP(_xlfn.CONCAT(D38,E38,F38),'ESG Database'!$I$15:$S$818,6,0),"")</f>
        <v>29406</v>
      </c>
      <c r="N38" s="521">
        <f>IFERROR(VLOOKUP(_xlfn.CONCAT(D38,E38,F38),'ESG Database'!$I$15:$S$818,7,0),"")</f>
        <v>30750</v>
      </c>
      <c r="O38" s="1262" t="str">
        <f t="shared" ref="O38" si="4">IFERROR(N38/I38-1,"-")</f>
        <v>-</v>
      </c>
      <c r="P38" s="300">
        <f t="shared" ref="P38" si="5">IFERROR(N38/M38-1,"-")</f>
        <v>4.5704958171801646E-2</v>
      </c>
      <c r="Q38" s="1316" t="str">
        <f>IFERROR(VLOOKUP(_xlfn.CONCAT(D38,E38,F38),'ESG Database'!$I$15:$S$818,11,0),"")</f>
        <v>-</v>
      </c>
      <c r="R38" s="654" t="str">
        <f>IFERROR(VLOOKUP(_xlfn.CONCAT(D38,E38,F38),'ESG Database'!$I$15:$S$818,12,0),"")</f>
        <v/>
      </c>
      <c r="S38" s="111"/>
      <c r="T38" s="13"/>
      <c r="U38" s="13"/>
      <c r="V38" s="13"/>
    </row>
    <row r="39" spans="1:22" ht="25" customHeight="1">
      <c r="A39" s="43"/>
      <c r="B39" s="1795" t="s">
        <v>2197</v>
      </c>
      <c r="C39" s="1795"/>
      <c r="D39" s="1795"/>
      <c r="E39" s="1795"/>
      <c r="F39" s="1795"/>
      <c r="G39" s="1795"/>
      <c r="H39" s="1795"/>
      <c r="I39" s="1795"/>
      <c r="J39" s="1795"/>
      <c r="K39" s="1795"/>
      <c r="L39" s="1795"/>
      <c r="M39" s="1795"/>
      <c r="N39" s="1795"/>
      <c r="O39" s="1795"/>
      <c r="P39" s="635"/>
      <c r="Q39" s="635"/>
      <c r="R39" s="635"/>
      <c r="S39" s="656"/>
      <c r="T39" s="656"/>
      <c r="U39" s="656"/>
    </row>
    <row r="40" spans="1:22" ht="14">
      <c r="A40" s="43"/>
      <c r="B40" s="112"/>
      <c r="C40" s="112"/>
      <c r="D40" s="111"/>
      <c r="E40" s="111"/>
      <c r="F40" s="111"/>
      <c r="G40" s="112"/>
      <c r="H40" s="262"/>
      <c r="I40" s="135"/>
      <c r="J40" s="118"/>
      <c r="K40" s="135"/>
      <c r="L40" s="118"/>
      <c r="M40" s="135"/>
      <c r="N40" s="135"/>
      <c r="O40" s="657"/>
      <c r="P40" s="658"/>
      <c r="Q40" s="111"/>
      <c r="R40" s="111"/>
      <c r="S40" s="13"/>
      <c r="T40" s="13"/>
      <c r="U40" s="13"/>
    </row>
    <row r="41" spans="1:22" ht="14">
      <c r="A41" s="43"/>
      <c r="B41" s="56" t="s">
        <v>177</v>
      </c>
      <c r="C41" s="659"/>
      <c r="D41" s="111"/>
      <c r="E41" s="111"/>
      <c r="F41" s="111"/>
      <c r="G41" s="111"/>
      <c r="H41" s="104"/>
      <c r="I41" s="658"/>
      <c r="J41" s="658"/>
      <c r="K41" s="658"/>
      <c r="L41" s="658"/>
      <c r="M41" s="658"/>
      <c r="N41" s="658"/>
      <c r="O41" s="658"/>
      <c r="P41" s="658"/>
      <c r="Q41" s="111"/>
      <c r="R41" s="111"/>
      <c r="S41" s="13"/>
      <c r="T41" s="13"/>
      <c r="U41" s="13"/>
    </row>
    <row r="42" spans="1:22" ht="28">
      <c r="A42" s="43"/>
      <c r="B42" s="61" t="s">
        <v>178</v>
      </c>
      <c r="C42" s="61"/>
      <c r="D42" s="61" t="s">
        <v>11</v>
      </c>
      <c r="E42" s="139" t="s">
        <v>12</v>
      </c>
      <c r="F42" s="139" t="s">
        <v>13</v>
      </c>
      <c r="G42" s="61" t="s">
        <v>14</v>
      </c>
      <c r="H42" s="61" t="s">
        <v>15</v>
      </c>
      <c r="I42" s="62">
        <v>2019</v>
      </c>
      <c r="J42" s="62">
        <v>2021</v>
      </c>
      <c r="K42" s="62">
        <v>2022</v>
      </c>
      <c r="L42" s="62">
        <v>2023</v>
      </c>
      <c r="M42" s="62">
        <v>2024</v>
      </c>
      <c r="N42" s="825">
        <v>2025</v>
      </c>
      <c r="O42" s="825" t="s">
        <v>16</v>
      </c>
      <c r="P42" s="825" t="s">
        <v>1245</v>
      </c>
      <c r="Q42" s="1003" t="s">
        <v>17</v>
      </c>
      <c r="R42" s="1003" t="s">
        <v>18</v>
      </c>
      <c r="S42" s="111"/>
      <c r="T42" s="13"/>
      <c r="U42" s="13"/>
      <c r="V42" s="13"/>
    </row>
    <row r="43" spans="1:22" ht="14">
      <c r="A43" s="43"/>
      <c r="B43" s="112" t="s">
        <v>179</v>
      </c>
      <c r="C43" s="112"/>
      <c r="D43" s="190" t="s">
        <v>180</v>
      </c>
      <c r="E43" s="159" t="s">
        <v>21</v>
      </c>
      <c r="F43" s="159" t="s">
        <v>181</v>
      </c>
      <c r="G43" s="140" t="s">
        <v>182</v>
      </c>
      <c r="H43" s="660" t="str">
        <f>IFERROR(VLOOKUP(D43,'ESG Database'!$D$15:$M$818,3,0),"")</f>
        <v>%</v>
      </c>
      <c r="I43" s="1194">
        <f>IFERROR(VLOOKUP(_xlfn.CONCAT(D43,E43,F43),'ESG Database'!$I$15:$S$818,2,0),"")</f>
        <v>0.56799999999999995</v>
      </c>
      <c r="J43" s="1194">
        <f>IFERROR(VLOOKUP(_xlfn.CONCAT(D43,E43,F43),'ESG Database'!$I$15:$S$818,3,0),"")</f>
        <v>0.63400000000000001</v>
      </c>
      <c r="K43" s="1194">
        <f>IFERROR(VLOOKUP(_xlfn.CONCAT(D43,E43,F43),'ESG Database'!$I$15:$S$818,4,0),"")</f>
        <v>0.68899999999999995</v>
      </c>
      <c r="L43" s="1194">
        <f>IFERROR(VLOOKUP(_xlfn.CONCAT(D43,E43,F43),'ESG Database'!$I$15:$S$818,5,0),"")</f>
        <v>0.65400000000000003</v>
      </c>
      <c r="M43" s="1194">
        <f>IFERROR(VLOOKUP(_xlfn.CONCAT(D43,E43,F43),'ESG Database'!$I$15:$S$818,6,0),"")</f>
        <v>0.54600000000000004</v>
      </c>
      <c r="N43" s="1194">
        <f>IFERROR(VLOOKUP(_xlfn.CONCAT(D43,E43,F43),'ESG Database'!$I$15:$S$818,7,0),"")</f>
        <v>0.45600000000000002</v>
      </c>
      <c r="O43" s="1536">
        <f t="shared" ref="O43:O46" si="6">IFERROR(N43/I43-1,"-")</f>
        <v>-0.19718309859154914</v>
      </c>
      <c r="P43" s="1535">
        <f t="shared" ref="P43:P46" si="7">IFERROR(N43/M43-1,"-")</f>
        <v>-0.16483516483516492</v>
      </c>
      <c r="Q43" s="1315" t="str">
        <f>IFERROR(VLOOKUP(_xlfn.CONCAT(D43,E43,F43),'ESG Database'!$I$15:$S$818,10,0),"")</f>
        <v>-</v>
      </c>
      <c r="R43" s="1315" t="str">
        <f>IFERROR(VLOOKUP(_xlfn.CONCAT(D43,E43,F43),'ESG Database'!$I$15:$S$818,11,0),"")</f>
        <v>-</v>
      </c>
      <c r="S43" s="111"/>
      <c r="T43" s="13"/>
      <c r="U43" s="13"/>
      <c r="V43" s="13"/>
    </row>
    <row r="44" spans="1:22" ht="14">
      <c r="A44" s="43"/>
      <c r="B44" s="112" t="s">
        <v>183</v>
      </c>
      <c r="C44" s="112"/>
      <c r="D44" s="190" t="s">
        <v>180</v>
      </c>
      <c r="E44" s="159" t="s">
        <v>21</v>
      </c>
      <c r="F44" s="159" t="s">
        <v>184</v>
      </c>
      <c r="G44" s="140" t="s">
        <v>182</v>
      </c>
      <c r="H44" s="660" t="str">
        <f>IFERROR(VLOOKUP(D44,'ESG Database'!$D$15:$M$818,3,0),"")</f>
        <v>%</v>
      </c>
      <c r="I44" s="1194">
        <f>IFERROR(VLOOKUP(_xlfn.CONCAT(D44,E44,F44),'ESG Database'!$I$15:$S$818,2,0),"")</f>
        <v>0.154</v>
      </c>
      <c r="J44" s="1194">
        <f>IFERROR(VLOOKUP(_xlfn.CONCAT(D44,E44,F44),'ESG Database'!$I$15:$S$818,3,0),"")</f>
        <v>0.13300000000000001</v>
      </c>
      <c r="K44" s="1194">
        <f>IFERROR(VLOOKUP(_xlfn.CONCAT(D44,E44,F44),'ESG Database'!$I$15:$S$818,4,0),"")</f>
        <v>0.109</v>
      </c>
      <c r="L44" s="1194">
        <f>IFERROR(VLOOKUP(_xlfn.CONCAT(D44,E44,F44),'ESG Database'!$I$15:$S$818,5,0),"")</f>
        <v>0.10730000000000001</v>
      </c>
      <c r="M44" s="1194">
        <f>IFERROR(VLOOKUP(_xlfn.CONCAT(D44,E44,F44),'ESG Database'!$I$15:$S$818,6,0),"")</f>
        <v>0.19500000000000001</v>
      </c>
      <c r="N44" s="1194">
        <f>IFERROR(VLOOKUP(_xlfn.CONCAT(D44,E44,F44),'ESG Database'!$I$15:$S$818,7,0),"")</f>
        <v>0.28799999999999998</v>
      </c>
      <c r="O44" s="1194">
        <f>IFERROR(N44/I44-1,"-")</f>
        <v>0.87012987012987009</v>
      </c>
      <c r="P44" s="264">
        <f t="shared" si="7"/>
        <v>0.47692307692307678</v>
      </c>
      <c r="Q44" s="1315" t="str">
        <f>IFERROR(VLOOKUP(_xlfn.CONCAT(D44,E44,F44),'ESG Database'!$I$15:$S$818,10,0),"")</f>
        <v>-</v>
      </c>
      <c r="R44" s="1315" t="str">
        <f>IFERROR(VLOOKUP(_xlfn.CONCAT(D44,E44,F44),'ESG Database'!$I$15:$S$818,11,0),"")</f>
        <v>-</v>
      </c>
      <c r="S44" s="111"/>
      <c r="T44" s="13"/>
      <c r="U44" s="13"/>
      <c r="V44" s="13"/>
    </row>
    <row r="45" spans="1:22" ht="14">
      <c r="A45" s="43"/>
      <c r="B45" s="112" t="s">
        <v>185</v>
      </c>
      <c r="C45" s="112"/>
      <c r="D45" s="190" t="s">
        <v>180</v>
      </c>
      <c r="E45" s="159" t="s">
        <v>21</v>
      </c>
      <c r="F45" s="159" t="s">
        <v>186</v>
      </c>
      <c r="G45" s="140" t="s">
        <v>182</v>
      </c>
      <c r="H45" s="660" t="str">
        <f>IFERROR(VLOOKUP(D45,'ESG Database'!$D$15:$M$818,3,0),"")</f>
        <v>%</v>
      </c>
      <c r="I45" s="1194">
        <f>IFERROR(VLOOKUP(_xlfn.CONCAT(D45,E45,F45),'ESG Database'!$I$15:$S$818,2,0),"")</f>
        <v>0.14599999999999999</v>
      </c>
      <c r="J45" s="1194">
        <f>IFERROR(VLOOKUP(_xlfn.CONCAT(D45,E45,F45),'ESG Database'!$I$15:$S$818,3,0),"")</f>
        <v>0.13200000000000001</v>
      </c>
      <c r="K45" s="1194">
        <f>IFERROR(VLOOKUP(_xlfn.CONCAT(D45,E45,F45),'ESG Database'!$I$15:$S$818,4,0),"")</f>
        <v>0.1</v>
      </c>
      <c r="L45" s="1194">
        <f>IFERROR(VLOOKUP(_xlfn.CONCAT(D45,E45,F45),'ESG Database'!$I$15:$S$818,5,0),"")</f>
        <v>0.124</v>
      </c>
      <c r="M45" s="1194">
        <f>IFERROR(VLOOKUP(_xlfn.CONCAT(D45,E45,F45),'ESG Database'!$I$15:$S$818,6,0),"")</f>
        <v>0.14199999999999999</v>
      </c>
      <c r="N45" s="1194">
        <f>IFERROR(VLOOKUP(_xlfn.CONCAT(D45,E45,F45),'ESG Database'!$I$15:$S$818,7,0),"")</f>
        <v>0.13600000000000001</v>
      </c>
      <c r="O45" s="1194">
        <f t="shared" si="6"/>
        <v>-6.8493150684931337E-2</v>
      </c>
      <c r="P45" s="264">
        <f t="shared" si="7"/>
        <v>-4.2253521126760396E-2</v>
      </c>
      <c r="Q45" s="1315" t="str">
        <f>IFERROR(VLOOKUP(_xlfn.CONCAT(D45,E45,F45),'ESG Database'!$I$15:$S$818,10,0),"")</f>
        <v>-</v>
      </c>
      <c r="R45" s="1315" t="str">
        <f>IFERROR(VLOOKUP(_xlfn.CONCAT(D45,E45,F45),'ESG Database'!$I$15:$S$818,11,0),"")</f>
        <v>-</v>
      </c>
      <c r="S45" s="111"/>
      <c r="T45" s="13"/>
      <c r="U45" s="13"/>
      <c r="V45" s="13"/>
    </row>
    <row r="46" spans="1:22" ht="14">
      <c r="A46" s="43"/>
      <c r="B46" s="105" t="s">
        <v>187</v>
      </c>
      <c r="C46" s="105"/>
      <c r="D46" s="190" t="s">
        <v>180</v>
      </c>
      <c r="E46" s="159" t="s">
        <v>21</v>
      </c>
      <c r="F46" s="159" t="s">
        <v>188</v>
      </c>
      <c r="G46" s="144" t="s">
        <v>182</v>
      </c>
      <c r="H46" s="610" t="str">
        <f>IFERROR(VLOOKUP(D46,'ESG Database'!$D$15:$M$818,3,0),"")</f>
        <v>%</v>
      </c>
      <c r="I46" s="1196">
        <f>IFERROR(VLOOKUP(_xlfn.CONCAT(D46,E46,F46),'ESG Database'!$I$15:$S$818,2,0),"")</f>
        <v>0.13200000000000001</v>
      </c>
      <c r="J46" s="1196">
        <f>IFERROR(VLOOKUP(_xlfn.CONCAT(D46,E46,F46),'ESG Database'!$I$15:$S$818,3,0),"")</f>
        <v>0.10100000000000001</v>
      </c>
      <c r="K46" s="1196">
        <f>IFERROR(VLOOKUP(_xlfn.CONCAT(D46,E46,F46),'ESG Database'!$I$15:$S$818,4,0),"")</f>
        <v>0.10199999999999999</v>
      </c>
      <c r="L46" s="1196">
        <f>IFERROR(VLOOKUP(_xlfn.CONCAT(D46,E46,F46),'ESG Database'!$I$15:$S$818,5,0),"")</f>
        <v>0.1147</v>
      </c>
      <c r="M46" s="1196">
        <f>IFERROR(VLOOKUP(_xlfn.CONCAT(D46,E46,F46),'ESG Database'!$I$15:$S$818,6,0),"")</f>
        <v>0.11700000000000001</v>
      </c>
      <c r="N46" s="1196">
        <f>IFERROR(VLOOKUP(_xlfn.CONCAT(D46,E46,F46),'ESG Database'!$I$15:$S$818,7,0),"")</f>
        <v>0.12</v>
      </c>
      <c r="O46" s="1196">
        <f t="shared" si="6"/>
        <v>-9.0909090909090939E-2</v>
      </c>
      <c r="P46" s="300">
        <f t="shared" si="7"/>
        <v>2.564102564102555E-2</v>
      </c>
      <c r="Q46" s="1316" t="str">
        <f>IFERROR(VLOOKUP(_xlfn.CONCAT(D46,E46,F46),'ESG Database'!$I$15:$S$818,10,0),"")</f>
        <v>-</v>
      </c>
      <c r="R46" s="1316" t="str">
        <f>IFERROR(VLOOKUP(_xlfn.CONCAT(D46,E46,F46),'ESG Database'!$I$15:$S$818,11,0),"")</f>
        <v>-</v>
      </c>
      <c r="S46" s="111"/>
      <c r="T46" s="13"/>
      <c r="U46" s="13"/>
      <c r="V46" s="13"/>
    </row>
    <row r="47" spans="1:22" ht="14">
      <c r="A47" s="43"/>
      <c r="B47" s="1796" t="s">
        <v>189</v>
      </c>
      <c r="C47" s="1796"/>
      <c r="D47" s="1796"/>
      <c r="E47" s="1796"/>
      <c r="F47" s="1796"/>
      <c r="G47" s="1796"/>
      <c r="H47" s="1796"/>
      <c r="I47" s="1796"/>
      <c r="J47" s="1796"/>
      <c r="K47" s="1796"/>
      <c r="L47" s="1796"/>
      <c r="M47" s="1796"/>
      <c r="N47" s="1796"/>
      <c r="O47" s="1796"/>
      <c r="P47" s="1796"/>
      <c r="Q47" s="1796"/>
      <c r="R47" s="111"/>
      <c r="S47" s="13"/>
      <c r="T47" s="13"/>
      <c r="U47" s="13"/>
    </row>
    <row r="48" spans="1:22" ht="14">
      <c r="A48" s="43"/>
      <c r="B48" s="131"/>
      <c r="C48" s="131"/>
      <c r="D48" s="131"/>
      <c r="E48" s="131"/>
      <c r="F48" s="131"/>
      <c r="G48" s="131"/>
      <c r="H48" s="117"/>
      <c r="I48" s="131"/>
      <c r="J48" s="131"/>
      <c r="K48" s="131"/>
      <c r="L48" s="131"/>
      <c r="M48" s="131"/>
      <c r="N48" s="131"/>
      <c r="O48" s="131"/>
      <c r="P48" s="131"/>
      <c r="Q48" s="131"/>
      <c r="R48" s="131"/>
      <c r="S48" s="661"/>
      <c r="T48" s="661"/>
      <c r="U48" s="13"/>
    </row>
    <row r="49" spans="1:22" ht="14">
      <c r="A49" s="43"/>
      <c r="B49" s="56" t="s">
        <v>190</v>
      </c>
      <c r="C49" s="659"/>
      <c r="D49" s="111"/>
      <c r="E49" s="111"/>
      <c r="F49" s="111"/>
      <c r="G49" s="111"/>
      <c r="H49" s="104"/>
      <c r="I49" s="658"/>
      <c r="J49" s="658"/>
      <c r="K49" s="658"/>
      <c r="L49" s="658"/>
      <c r="M49" s="658"/>
      <c r="N49" s="658"/>
      <c r="O49" s="658"/>
      <c r="P49" s="658"/>
      <c r="Q49" s="111"/>
      <c r="R49" s="111"/>
      <c r="S49" s="13"/>
      <c r="T49" s="13"/>
      <c r="U49" s="13"/>
    </row>
    <row r="50" spans="1:22" ht="28">
      <c r="A50" s="43"/>
      <c r="B50" s="61" t="s">
        <v>178</v>
      </c>
      <c r="C50" s="61"/>
      <c r="D50" s="61" t="s">
        <v>11</v>
      </c>
      <c r="E50" s="139" t="s">
        <v>12</v>
      </c>
      <c r="F50" s="139" t="s">
        <v>13</v>
      </c>
      <c r="G50" s="61" t="s">
        <v>14</v>
      </c>
      <c r="H50" s="61" t="s">
        <v>15</v>
      </c>
      <c r="I50" s="62">
        <v>2019</v>
      </c>
      <c r="J50" s="62">
        <v>2021</v>
      </c>
      <c r="K50" s="62">
        <v>2022</v>
      </c>
      <c r="L50" s="62">
        <v>2023</v>
      </c>
      <c r="M50" s="62">
        <v>2024</v>
      </c>
      <c r="N50" s="825">
        <v>2025</v>
      </c>
      <c r="O50" s="825" t="s">
        <v>16</v>
      </c>
      <c r="P50" s="825" t="s">
        <v>1245</v>
      </c>
      <c r="Q50" s="1003" t="s">
        <v>17</v>
      </c>
      <c r="R50" s="1003" t="s">
        <v>18</v>
      </c>
      <c r="S50" s="111"/>
      <c r="T50" s="13"/>
      <c r="U50" s="13"/>
      <c r="V50" s="13"/>
    </row>
    <row r="51" spans="1:22" ht="19" customHeight="1">
      <c r="A51" s="43"/>
      <c r="B51" s="112" t="s">
        <v>232</v>
      </c>
      <c r="C51" s="111"/>
      <c r="D51" s="162" t="s">
        <v>1832</v>
      </c>
      <c r="E51" s="162" t="s">
        <v>21</v>
      </c>
      <c r="F51" s="162" t="s">
        <v>1051</v>
      </c>
      <c r="G51" s="140" t="s">
        <v>191</v>
      </c>
      <c r="H51" s="660" t="str">
        <f>IFERROR(VLOOKUP(D51,'ESG Database'!$D$15:$M$818,3,0),"")</f>
        <v>%</v>
      </c>
      <c r="I51" s="1195" t="str">
        <f>IFERROR(VLOOKUP(_xlfn.CONCAT(D51,E51,F51),'ESG Database'!$I$15:$S$818,2,0),"")</f>
        <v>-</v>
      </c>
      <c r="J51" s="1195" t="str">
        <f>IFERROR(VLOOKUP(_xlfn.CONCAT(D51,E51,F51),'ESG Database'!$I$15:$S$818,3,0),"")</f>
        <v>-</v>
      </c>
      <c r="K51" s="1195" t="str">
        <f>IFERROR(VLOOKUP(_xlfn.CONCAT(D51,E51,F51),'ESG Database'!$I$15:$S$818,4,0),"")</f>
        <v>-</v>
      </c>
      <c r="L51" s="1194">
        <f>IFERROR(VLOOKUP(_xlfn.CONCAT(D51,E51,F51),'ESG Database'!$I$15:$S$818,5,0),"")</f>
        <v>0.41599999999999998</v>
      </c>
      <c r="M51" s="1194">
        <f>IFERROR(VLOOKUP(_xlfn.CONCAT(D51,E51,F51),'ESG Database'!$I$15:$S$818,6,0),"")</f>
        <v>0.39500000000000002</v>
      </c>
      <c r="N51" s="1194">
        <f>IFERROR(VLOOKUP(_xlfn.CONCAT(D51,E51,F51),'ESG Database'!$I$15:$S$818,7,0),"")</f>
        <v>0.38</v>
      </c>
      <c r="O51" s="135" t="str">
        <f t="shared" ref="O51:O53" si="8">IFERROR(N51/I51-1,"-")</f>
        <v>-</v>
      </c>
      <c r="P51" s="264">
        <f t="shared" ref="P51:P53" si="9">IFERROR(N51/M51-1,"-")</f>
        <v>-3.7974683544303778E-2</v>
      </c>
      <c r="Q51" s="1315" t="str">
        <f>IFERROR(VLOOKUP(_xlfn.CONCAT(D51,E51,F51),'ESG Database'!$I$15:$S$818,11,0),"")</f>
        <v>-</v>
      </c>
      <c r="R51" s="282" t="str">
        <f>IFERROR(VLOOKUP(_xlfn.CONCAT(D51,E51,F51),'ESG Database'!$I$15:$S$818,12,0),"")</f>
        <v/>
      </c>
      <c r="S51" s="111"/>
      <c r="T51" s="13"/>
      <c r="U51" s="13"/>
      <c r="V51" s="13"/>
    </row>
    <row r="52" spans="1:22" ht="17" customHeight="1">
      <c r="A52" s="43"/>
      <c r="B52" s="1745" t="s">
        <v>236</v>
      </c>
      <c r="C52" s="1745"/>
      <c r="D52" s="162" t="s">
        <v>1834</v>
      </c>
      <c r="E52" s="162" t="s">
        <v>21</v>
      </c>
      <c r="F52" s="162" t="s">
        <v>1052</v>
      </c>
      <c r="G52" s="140" t="s">
        <v>191</v>
      </c>
      <c r="H52" s="660" t="str">
        <f>IFERROR(VLOOKUP(D52,'ESG Database'!$D$15:$M$818,3,0),"")</f>
        <v>%</v>
      </c>
      <c r="I52" s="1195" t="str">
        <f>IFERROR(VLOOKUP(_xlfn.CONCAT(D52,E52,F52),'ESG Database'!$I$15:$S$818,2,0),"")</f>
        <v>-</v>
      </c>
      <c r="J52" s="1195" t="str">
        <f>IFERROR(VLOOKUP(_xlfn.CONCAT(D52,E52,F52),'ESG Database'!$I$15:$S$818,3,0),"")</f>
        <v>-</v>
      </c>
      <c r="K52" s="1195" t="str">
        <f>IFERROR(VLOOKUP(_xlfn.CONCAT(D52,E52,F52),'ESG Database'!$I$15:$S$818,4,0),"")</f>
        <v>-</v>
      </c>
      <c r="L52" s="1194">
        <f>IFERROR(VLOOKUP(_xlfn.CONCAT(D52,E52,F52),'ESG Database'!$I$15:$S$818,5,0),"")</f>
        <v>0.5</v>
      </c>
      <c r="M52" s="1194">
        <f>IFERROR(VLOOKUP(_xlfn.CONCAT(D52,E52,F52),'ESG Database'!$I$15:$S$818,6,0),"")</f>
        <v>0.51700000000000002</v>
      </c>
      <c r="N52" s="1194">
        <f>IFERROR(VLOOKUP(_xlfn.CONCAT(D52,E52,F52),'ESG Database'!$I$15:$S$818,7,0),"")</f>
        <v>0.52900000000000003</v>
      </c>
      <c r="O52" s="135" t="str">
        <f t="shared" si="8"/>
        <v>-</v>
      </c>
      <c r="P52" s="264">
        <f t="shared" si="9"/>
        <v>2.3210831721470093E-2</v>
      </c>
      <c r="Q52" s="1315" t="str">
        <f>IFERROR(VLOOKUP(_xlfn.CONCAT(D52,E52,F52),'ESG Database'!$I$15:$S$818,11,0),"")</f>
        <v>-</v>
      </c>
      <c r="R52" s="282" t="str">
        <f>IFERROR(VLOOKUP(_xlfn.CONCAT(D52,E52,F52),'ESG Database'!$I$15:$S$818,12,0),"")</f>
        <v/>
      </c>
      <c r="S52" s="111"/>
      <c r="T52" s="13"/>
      <c r="U52" s="13"/>
      <c r="V52" s="13"/>
    </row>
    <row r="53" spans="1:22" ht="14" customHeight="1">
      <c r="A53" s="43"/>
      <c r="B53" s="112" t="s">
        <v>1055</v>
      </c>
      <c r="C53" s="111"/>
      <c r="D53" s="162" t="s">
        <v>1836</v>
      </c>
      <c r="E53" s="162" t="s">
        <v>21</v>
      </c>
      <c r="F53" s="162" t="s">
        <v>1053</v>
      </c>
      <c r="G53" s="140" t="s">
        <v>191</v>
      </c>
      <c r="H53" s="660" t="str">
        <f>IFERROR(VLOOKUP(D53,'ESG Database'!$D$15:$M$818,3,0),"")</f>
        <v>%</v>
      </c>
      <c r="I53" s="1195" t="str">
        <f>IFERROR(VLOOKUP(_xlfn.CONCAT(D53,E53,F53),'ESG Database'!$I$15:$S$818,2,0),"")</f>
        <v>-</v>
      </c>
      <c r="J53" s="1195" t="str">
        <f>IFERROR(VLOOKUP(_xlfn.CONCAT(D53,E53,F53),'ESG Database'!$I$15:$S$818,3,0),"")</f>
        <v>-</v>
      </c>
      <c r="K53" s="1195" t="str">
        <f>IFERROR(VLOOKUP(_xlfn.CONCAT(D53,E53,F53),'ESG Database'!$I$15:$S$818,4,0),"")</f>
        <v>-</v>
      </c>
      <c r="L53" s="1194">
        <f>IFERROR(VLOOKUP(_xlfn.CONCAT(D53,E53,F53),'ESG Database'!$I$15:$S$818,5,0),"")</f>
        <v>8.4000000000000005E-2</v>
      </c>
      <c r="M53" s="1194">
        <f>IFERROR(VLOOKUP(_xlfn.CONCAT(D53,E53,F53),'ESG Database'!$I$15:$S$818,6,0),"")</f>
        <v>8.7999999999999995E-2</v>
      </c>
      <c r="N53" s="1194">
        <f>IFERROR(VLOOKUP(_xlfn.CONCAT(D53,E53,F53),'ESG Database'!$I$15:$S$818,7,0),"")</f>
        <v>9.0999999999999998E-2</v>
      </c>
      <c r="O53" s="135" t="str">
        <f t="shared" si="8"/>
        <v>-</v>
      </c>
      <c r="P53" s="264">
        <f t="shared" si="9"/>
        <v>3.4090909090909172E-2</v>
      </c>
      <c r="Q53" s="1315" t="str">
        <f>IFERROR(VLOOKUP(_xlfn.CONCAT(D53,E53,F53),'ESG Database'!$I$15:$S$818,11,0),"")</f>
        <v>-</v>
      </c>
      <c r="R53" s="654" t="str">
        <f>IFERROR(VLOOKUP(_xlfn.CONCAT(D53,E53,F53),'ESG Database'!$I$15:$S$818,12,0),"")</f>
        <v/>
      </c>
      <c r="S53" s="111"/>
      <c r="T53" s="13"/>
      <c r="U53" s="13"/>
      <c r="V53" s="13"/>
    </row>
    <row r="54" spans="1:22" ht="14">
      <c r="A54" s="43"/>
      <c r="B54" s="1796" t="s">
        <v>2198</v>
      </c>
      <c r="C54" s="1796"/>
      <c r="D54" s="1796"/>
      <c r="E54" s="1796"/>
      <c r="F54" s="1796"/>
      <c r="G54" s="1796"/>
      <c r="H54" s="1796"/>
      <c r="I54" s="1796"/>
      <c r="J54" s="1796"/>
      <c r="K54" s="1796"/>
      <c r="L54" s="1796"/>
      <c r="M54" s="1796"/>
      <c r="N54" s="1796"/>
      <c r="O54" s="1796"/>
      <c r="P54" s="1796"/>
      <c r="Q54" s="1796"/>
      <c r="R54" s="111"/>
      <c r="S54" s="13"/>
      <c r="T54" s="13"/>
      <c r="U54" s="13"/>
    </row>
    <row r="55" spans="1:22" ht="14">
      <c r="A55" s="43"/>
      <c r="B55" s="1813"/>
      <c r="C55" s="1813"/>
      <c r="D55" s="1813"/>
      <c r="E55" s="1813"/>
      <c r="F55" s="1813"/>
      <c r="G55" s="1813"/>
      <c r="H55" s="1813"/>
      <c r="I55" s="1813"/>
      <c r="J55" s="1813"/>
      <c r="K55" s="1813"/>
      <c r="L55" s="1813"/>
      <c r="M55" s="1813"/>
      <c r="N55" s="1813"/>
      <c r="O55" s="1813"/>
      <c r="P55" s="1813"/>
      <c r="Q55" s="1813"/>
      <c r="R55" s="522" t="str">
        <f>IFERROR(VLOOKUP(_xlfn.CONCAT(D55,E55,F55),'ESG Database'!$I$15:$S$818,11,0),"")</f>
        <v/>
      </c>
      <c r="S55" s="662"/>
      <c r="T55" s="662"/>
      <c r="U55" s="13"/>
    </row>
    <row r="56" spans="1:22" ht="14">
      <c r="A56" s="43"/>
      <c r="B56" s="522"/>
      <c r="C56" s="522"/>
      <c r="D56" s="522"/>
      <c r="E56" s="522"/>
      <c r="F56" s="522"/>
      <c r="G56" s="522"/>
      <c r="H56" s="104"/>
      <c r="I56" s="663"/>
      <c r="J56" s="663"/>
      <c r="K56" s="663"/>
      <c r="L56" s="663"/>
      <c r="M56" s="663"/>
      <c r="N56" s="663"/>
      <c r="O56" s="663"/>
      <c r="P56" s="663"/>
      <c r="Q56" s="522"/>
      <c r="R56" s="522"/>
      <c r="S56" s="662"/>
      <c r="T56" s="662"/>
      <c r="U56" s="13"/>
    </row>
    <row r="57" spans="1:22" ht="14">
      <c r="A57" s="43"/>
      <c r="B57" s="56" t="s">
        <v>192</v>
      </c>
      <c r="C57" s="522"/>
      <c r="D57" s="522"/>
      <c r="E57" s="522"/>
      <c r="F57" s="522"/>
      <c r="G57" s="522"/>
      <c r="H57" s="104"/>
      <c r="I57" s="663"/>
      <c r="J57" s="663"/>
      <c r="K57" s="663"/>
      <c r="L57" s="663"/>
      <c r="M57" s="663"/>
      <c r="N57" s="663"/>
      <c r="O57" s="663"/>
      <c r="P57" s="663"/>
      <c r="Q57" s="522"/>
      <c r="R57" s="522"/>
      <c r="S57" s="662"/>
      <c r="T57" s="662"/>
      <c r="U57" s="13"/>
    </row>
    <row r="58" spans="1:22" ht="28">
      <c r="A58" s="43"/>
      <c r="B58" s="61" t="s">
        <v>89</v>
      </c>
      <c r="C58" s="61" t="s">
        <v>193</v>
      </c>
      <c r="D58" s="61" t="s">
        <v>11</v>
      </c>
      <c r="E58" s="139" t="s">
        <v>12</v>
      </c>
      <c r="F58" s="139" t="s">
        <v>13</v>
      </c>
      <c r="G58" s="61" t="s">
        <v>14</v>
      </c>
      <c r="H58" s="61" t="s">
        <v>15</v>
      </c>
      <c r="I58" s="62">
        <v>2019</v>
      </c>
      <c r="J58" s="62">
        <v>2021</v>
      </c>
      <c r="K58" s="62">
        <v>2022</v>
      </c>
      <c r="L58" s="62">
        <v>2023</v>
      </c>
      <c r="M58" s="62">
        <v>2024</v>
      </c>
      <c r="N58" s="825">
        <v>2025</v>
      </c>
      <c r="O58" s="825" t="s">
        <v>16</v>
      </c>
      <c r="P58" s="825" t="s">
        <v>1245</v>
      </c>
      <c r="Q58" s="1003" t="s">
        <v>17</v>
      </c>
      <c r="R58" s="1003" t="s">
        <v>18</v>
      </c>
      <c r="S58" s="522"/>
      <c r="T58" s="662"/>
      <c r="U58" s="662"/>
      <c r="V58" s="13"/>
    </row>
    <row r="59" spans="1:22" ht="14">
      <c r="A59" s="43"/>
      <c r="B59" s="1781" t="s">
        <v>4</v>
      </c>
      <c r="C59" s="532" t="s">
        <v>194</v>
      </c>
      <c r="D59" s="465" t="s">
        <v>33</v>
      </c>
      <c r="E59" s="163" t="s">
        <v>21</v>
      </c>
      <c r="F59" s="163" t="s">
        <v>195</v>
      </c>
      <c r="G59" s="664" t="s">
        <v>2193</v>
      </c>
      <c r="H59" s="665" t="str">
        <f>IFERROR(VLOOKUP(D59,'ESG Database'!$D$15:$M$818,3,0),"")</f>
        <v>%</v>
      </c>
      <c r="I59" s="1175" t="str">
        <f>IFERROR(VLOOKUP(_xlfn.CONCAT(D59,E59,F59),'ESG Database'!$I$15:$S$818,2,0),"")</f>
        <v>-</v>
      </c>
      <c r="J59" s="1197">
        <f>IFERROR(VLOOKUP(_xlfn.CONCAT(D59,E59,F59),'ESG Database'!$I$15:$S$818,3,0),"")</f>
        <v>0.64200000000000002</v>
      </c>
      <c r="K59" s="1197">
        <f>IFERROR(VLOOKUP(_xlfn.CONCAT(D59,E59,F59),'ESG Database'!$I$15:$S$818,4,0),"")</f>
        <v>0.622</v>
      </c>
      <c r="L59" s="1197">
        <f>IFERROR(VLOOKUP(_xlfn.CONCAT(D59,E59,F59),'ESG Database'!$I$15:$S$818,5,0),"")</f>
        <v>0.61229999999999996</v>
      </c>
      <c r="M59" s="1197">
        <f>IFERROR(VLOOKUP(_xlfn.CONCAT(D59,E59,F59),'ESG Database'!$I$15:$S$818,6,0),"")</f>
        <v>0.60299999999999998</v>
      </c>
      <c r="N59" s="1198">
        <f>IFERROR(VLOOKUP(_xlfn.CONCAT(D59,E59,F59),'ESG Database'!$I$15:$S$818,7,0),"")</f>
        <v>0.59499999999999997</v>
      </c>
      <c r="O59" s="648" t="str">
        <f t="shared" ref="O59:O66" si="10">IFERROR(N59/I59-1,"-")</f>
        <v>-</v>
      </c>
      <c r="P59" s="648">
        <f t="shared" ref="P59:P66" si="11">IFERROR(N59/M59-1,"-")</f>
        <v>-1.3266998341625258E-2</v>
      </c>
      <c r="Q59" s="1317" t="str">
        <f>IFERROR(VLOOKUP(_xlfn.CONCAT(D59,E59,F59),'ESG Database'!$I$15:$S$818,11,0),"")</f>
        <v>-</v>
      </c>
      <c r="R59" s="290" t="str">
        <f>IFERROR(VLOOKUP(_xlfn.CONCAT(D59,E59,F59),'ESG Database'!$I$15:$S$818,12,0),"")</f>
        <v/>
      </c>
      <c r="S59" s="522"/>
      <c r="T59" s="662"/>
      <c r="U59" s="662"/>
      <c r="V59" s="13"/>
    </row>
    <row r="60" spans="1:22" ht="14">
      <c r="A60" s="43"/>
      <c r="B60" s="1781"/>
      <c r="C60" s="526" t="s">
        <v>197</v>
      </c>
      <c r="D60" s="191" t="s">
        <v>33</v>
      </c>
      <c r="E60" s="164" t="s">
        <v>21</v>
      </c>
      <c r="F60" s="164" t="s">
        <v>34</v>
      </c>
      <c r="G60" s="666" t="s">
        <v>2193</v>
      </c>
      <c r="H60" s="667" t="str">
        <f>IFERROR(VLOOKUP(D60,'ESG Database'!$D$15:$M$818,3,0),"")</f>
        <v>%</v>
      </c>
      <c r="I60" s="1176" t="str">
        <f>IFERROR(VLOOKUP(_xlfn.CONCAT(D60,E60,F60),'ESG Database'!$I$15:$S$818,2,0),"")</f>
        <v>-</v>
      </c>
      <c r="J60" s="1199">
        <f>IFERROR(VLOOKUP(_xlfn.CONCAT(D60,E60,F60),'ESG Database'!$I$15:$S$818,3,0),"")</f>
        <v>0.35799999999999998</v>
      </c>
      <c r="K60" s="1199">
        <f>IFERROR(VLOOKUP(_xlfn.CONCAT(D60,E60,F60),'ESG Database'!$I$15:$S$818,4,0),"")</f>
        <v>0.378</v>
      </c>
      <c r="L60" s="1199">
        <f>IFERROR(VLOOKUP(_xlfn.CONCAT(D60,E60,F60),'ESG Database'!$I$15:$S$818,5,0),"")</f>
        <v>0.38769999999999999</v>
      </c>
      <c r="M60" s="1199">
        <f>IFERROR(VLOOKUP(_xlfn.CONCAT(D60,E60,F60),'ESG Database'!$I$15:$S$818,6,0),"")</f>
        <v>0.39700000000000002</v>
      </c>
      <c r="N60" s="1200">
        <f>IFERROR(VLOOKUP(_xlfn.CONCAT(D60,E60,F60),'ESG Database'!$I$15:$S$818,7,0),"")</f>
        <v>0.40500000000000003</v>
      </c>
      <c r="O60" s="651" t="str">
        <f t="shared" si="10"/>
        <v>-</v>
      </c>
      <c r="P60" s="651">
        <f t="shared" si="11"/>
        <v>2.0151133501259411E-2</v>
      </c>
      <c r="Q60" s="301" t="str">
        <f>IFERROR(VLOOKUP(_xlfn.CONCAT(D60,E60,F60),'ESG Database'!$I$15:$S$818,10,0),"")</f>
        <v>&gt;=40%</v>
      </c>
      <c r="R60" s="1318" t="str">
        <f>IFERROR(VLOOKUP(_xlfn.CONCAT(D60,E60,F60),'ESG Database'!$I$15:$S$818,11,0),"")</f>
        <v>-</v>
      </c>
      <c r="S60" s="522"/>
      <c r="T60" s="662"/>
      <c r="U60" s="662"/>
      <c r="V60" s="13"/>
    </row>
    <row r="61" spans="1:22" ht="14">
      <c r="A61" s="43"/>
      <c r="B61" s="1781" t="s">
        <v>4</v>
      </c>
      <c r="C61" s="532" t="s">
        <v>194</v>
      </c>
      <c r="D61" s="465" t="s">
        <v>1133</v>
      </c>
      <c r="E61" s="163" t="s">
        <v>21</v>
      </c>
      <c r="F61" s="163" t="s">
        <v>195</v>
      </c>
      <c r="G61" s="1541" t="s">
        <v>2194</v>
      </c>
      <c r="H61" s="665" t="str">
        <f>IFERROR(VLOOKUP(D61,'ESG Database'!$D$15:$M$818,3,0),"")</f>
        <v>#</v>
      </c>
      <c r="I61" s="1175" t="str">
        <f>IFERROR(VLOOKUP(_xlfn.CONCAT(D61,E61,F61),'ESG Database'!$I$15:$S$818,2,0),"")</f>
        <v>-</v>
      </c>
      <c r="J61" s="1254" t="str">
        <f>IFERROR(VLOOKUP(_xlfn.CONCAT(D61,E61,F61),'ESG Database'!$I$15:$S$818,3,0),"")</f>
        <v>-</v>
      </c>
      <c r="K61" s="1254" t="str">
        <f>IFERROR(VLOOKUP(_xlfn.CONCAT(D61,E61,F61),'ESG Database'!$I$15:$S$818,4,0),"")</f>
        <v>-</v>
      </c>
      <c r="L61" s="1254" t="str">
        <f>IFERROR(VLOOKUP(_xlfn.CONCAT(D61,E61,F61),'ESG Database'!$I$15:$S$818,5,0),"")</f>
        <v>-</v>
      </c>
      <c r="M61" s="1187">
        <f>IFERROR(VLOOKUP(_xlfn.CONCAT(D61,E61,F61),'ESG Database'!$I$15:$S$818,6,0),"")</f>
        <v>205259</v>
      </c>
      <c r="N61" s="1201">
        <f>IFERROR(VLOOKUP(_xlfn.CONCAT(D61,E61,F61),'ESG Database'!$I$15:$S$818,7,0),"")</f>
        <v>211168</v>
      </c>
      <c r="O61" s="648" t="str">
        <f t="shared" ref="O61:O62" si="12">IFERROR(N61/I61-1,"-")</f>
        <v>-</v>
      </c>
      <c r="P61" s="648">
        <f t="shared" ref="P61:P62" si="13">IFERROR(N61/M61-1,"-")</f>
        <v>2.8788019039360124E-2</v>
      </c>
      <c r="Q61" s="1317" t="str">
        <f>IFERROR(VLOOKUP(_xlfn.CONCAT(D61,E61,F61),'ESG Database'!$I$15:$S$818,11,0),"")</f>
        <v>-</v>
      </c>
      <c r="R61" s="290" t="str">
        <f>IFERROR(VLOOKUP(_xlfn.CONCAT(D61,E61,F61),'ESG Database'!$I$15:$S$818,12,0),"")</f>
        <v/>
      </c>
      <c r="S61" s="522"/>
      <c r="T61" s="662"/>
      <c r="U61" s="662"/>
      <c r="V61" s="13"/>
    </row>
    <row r="62" spans="1:22" ht="14">
      <c r="A62" s="43"/>
      <c r="B62" s="1781"/>
      <c r="C62" s="526" t="s">
        <v>197</v>
      </c>
      <c r="D62" s="466" t="s">
        <v>1133</v>
      </c>
      <c r="E62" s="164" t="s">
        <v>21</v>
      </c>
      <c r="F62" s="164" t="s">
        <v>34</v>
      </c>
      <c r="G62" s="1542" t="s">
        <v>2194</v>
      </c>
      <c r="H62" s="667" t="str">
        <f>IFERROR(VLOOKUP(D62,'ESG Database'!$D$15:$M$818,3,0),"")</f>
        <v>#</v>
      </c>
      <c r="I62" s="1176" t="str">
        <f>IFERROR(VLOOKUP(_xlfn.CONCAT(D62,E62,F62),'ESG Database'!$I$15:$S$818,2,0),"")</f>
        <v>-</v>
      </c>
      <c r="J62" s="1255" t="str">
        <f>IFERROR(VLOOKUP(_xlfn.CONCAT(D62,E62,F62),'ESG Database'!$I$15:$S$818,3,0),"")</f>
        <v>-</v>
      </c>
      <c r="K62" s="1255" t="str">
        <f>IFERROR(VLOOKUP(_xlfn.CONCAT(D62,E62,F62),'ESG Database'!$I$15:$S$818,4,0),"")</f>
        <v>-</v>
      </c>
      <c r="L62" s="1255" t="str">
        <f>IFERROR(VLOOKUP(_xlfn.CONCAT(D62,E62,F62),'ESG Database'!$I$15:$S$818,5,0),"")</f>
        <v>-</v>
      </c>
      <c r="M62" s="1202">
        <f>IFERROR(VLOOKUP(_xlfn.CONCAT(D62,E62,F62),'ESG Database'!$I$15:$S$818,6,0),"")</f>
        <v>135237</v>
      </c>
      <c r="N62" s="1203">
        <f>IFERROR(VLOOKUP(_xlfn.CONCAT(D62,E62,F62),'ESG Database'!$I$15:$S$818,7,0),"")</f>
        <v>143922</v>
      </c>
      <c r="O62" s="651" t="str">
        <f t="shared" si="12"/>
        <v>-</v>
      </c>
      <c r="P62" s="651">
        <f t="shared" si="13"/>
        <v>6.422059051886686E-2</v>
      </c>
      <c r="Q62" s="1318" t="str">
        <f>IFERROR(VLOOKUP(_xlfn.CONCAT(D62,E62,F62),'ESG Database'!$I$15:$S$818,11,0),"")</f>
        <v>-</v>
      </c>
      <c r="R62" s="301" t="str">
        <f>IFERROR(VLOOKUP(_xlfn.CONCAT(D62,E62,F62),'ESG Database'!$I$15:$S$818,12,0),"")</f>
        <v/>
      </c>
      <c r="S62" s="522"/>
      <c r="T62" s="662"/>
      <c r="U62" s="662"/>
      <c r="V62" s="13"/>
    </row>
    <row r="63" spans="1:22" ht="14">
      <c r="A63" s="43"/>
      <c r="B63" s="1804" t="s">
        <v>5</v>
      </c>
      <c r="C63" s="160" t="s">
        <v>194</v>
      </c>
      <c r="D63" s="465" t="s">
        <v>1806</v>
      </c>
      <c r="E63" s="165" t="s">
        <v>5</v>
      </c>
      <c r="F63" s="163" t="s">
        <v>195</v>
      </c>
      <c r="G63" s="1113" t="s">
        <v>2194</v>
      </c>
      <c r="H63" s="524" t="str">
        <f>IFERROR(VLOOKUP(D63,'ESG Database'!$D$15:$M$818,3,0),"")</f>
        <v>#</v>
      </c>
      <c r="I63" s="1177" t="str">
        <f>IFERROR(VLOOKUP(_xlfn.CONCAT(D63,E63,F63),'ESG Database'!$I$15:$S$818,2,0),"")</f>
        <v>-</v>
      </c>
      <c r="J63" s="1177" t="str">
        <f>IFERROR(VLOOKUP(_xlfn.CONCAT(D63,E63,F63),'ESG Database'!$I$15:$S$818,3,0),"")</f>
        <v>-</v>
      </c>
      <c r="K63" s="1177" t="str">
        <f>IFERROR(VLOOKUP(_xlfn.CONCAT(D63,E63,F63),'ESG Database'!$I$15:$S$818,4,0),"")</f>
        <v>-</v>
      </c>
      <c r="L63" s="1177" t="str">
        <f>IFERROR(VLOOKUP(_xlfn.CONCAT(D63,E63,F63),'ESG Database'!$I$15:$S$818,5,0),"")</f>
        <v>-</v>
      </c>
      <c r="M63" s="1204">
        <f>IFERROR(VLOOKUP(_xlfn.CONCAT(D63,E63,F63),'ESG Database'!$I$15:$S$818,6,0),"")</f>
        <v>24719</v>
      </c>
      <c r="N63" s="1190">
        <f>IFERROR(VLOOKUP(_xlfn.CONCAT(D63,E63,F63),'ESG Database'!$I$15:$S$818,7,0),"")</f>
        <v>23533</v>
      </c>
      <c r="O63" s="251" t="str">
        <f t="shared" si="10"/>
        <v>-</v>
      </c>
      <c r="P63" s="251">
        <f t="shared" si="11"/>
        <v>-4.7979287187993047E-2</v>
      </c>
      <c r="Q63" s="1314" t="str">
        <f>IFERROR(VLOOKUP(_xlfn.CONCAT(D63,E63,F63),'ESG Database'!$I$15:$S$818,11,0),"")</f>
        <v>-</v>
      </c>
      <c r="R63" s="653" t="str">
        <f>IFERROR(VLOOKUP(_xlfn.CONCAT(D63,E63,F63),'ESG Database'!$I$15:$S$818,12,0),"")</f>
        <v/>
      </c>
      <c r="S63" s="522"/>
      <c r="T63" s="662"/>
      <c r="U63" s="662"/>
      <c r="V63" s="13"/>
    </row>
    <row r="64" spans="1:22" ht="14">
      <c r="A64" s="43"/>
      <c r="B64" s="1804"/>
      <c r="C64" s="181" t="s">
        <v>197</v>
      </c>
      <c r="D64" s="466" t="s">
        <v>1806</v>
      </c>
      <c r="E64" s="166" t="s">
        <v>5</v>
      </c>
      <c r="F64" s="166" t="s">
        <v>34</v>
      </c>
      <c r="G64" s="1543" t="s">
        <v>2194</v>
      </c>
      <c r="H64" s="598" t="str">
        <f>IFERROR(VLOOKUP(D64,'ESG Database'!$D$15:$M$818,3,0),"")</f>
        <v>#</v>
      </c>
      <c r="I64" s="1178" t="str">
        <f>IFERROR(VLOOKUP(_xlfn.CONCAT(D64,E64,F64),'ESG Database'!$I$15:$S$818,2,0),"")</f>
        <v>-</v>
      </c>
      <c r="J64" s="1178" t="str">
        <f>IFERROR(VLOOKUP(_xlfn.CONCAT(D64,E64,F64),'ESG Database'!$I$15:$S$818,3,0),"")</f>
        <v>-</v>
      </c>
      <c r="K64" s="1178" t="str">
        <f>IFERROR(VLOOKUP(_xlfn.CONCAT(D64,E64,F64),'ESG Database'!$I$15:$S$818,4,0),"")</f>
        <v>-</v>
      </c>
      <c r="L64" s="1178" t="str">
        <f>IFERROR(VLOOKUP(_xlfn.CONCAT(D64,E64,F64),'ESG Database'!$I$15:$S$818,5,0),"")</f>
        <v>-</v>
      </c>
      <c r="M64" s="1205">
        <f>IFERROR(VLOOKUP(_xlfn.CONCAT(D64,E64,F64),'ESG Database'!$I$15:$S$818,6,0),"")</f>
        <v>12158</v>
      </c>
      <c r="N64" s="1206">
        <f>IFERROR(VLOOKUP(_xlfn.CONCAT(D64,E64,F64),'ESG Database'!$I$15:$S$818,7,0),"")</f>
        <v>11716</v>
      </c>
      <c r="O64" s="599" t="str">
        <f t="shared" si="10"/>
        <v>-</v>
      </c>
      <c r="P64" s="599">
        <f t="shared" si="11"/>
        <v>-3.6354663595986159E-2</v>
      </c>
      <c r="Q64" s="1319" t="str">
        <f>IFERROR(VLOOKUP(_xlfn.CONCAT(D64,E64,F64),'ESG Database'!$I$15:$S$818,11,0),"")</f>
        <v>-</v>
      </c>
      <c r="R64" s="669" t="str">
        <f>IFERROR(VLOOKUP(_xlfn.CONCAT(D64,E64,F64),'ESG Database'!$I$15:$S$818,12,0),"")</f>
        <v/>
      </c>
      <c r="S64" s="522"/>
      <c r="T64" s="662"/>
      <c r="U64" s="662"/>
      <c r="V64" s="13"/>
    </row>
    <row r="65" spans="1:22" ht="14">
      <c r="A65" s="43"/>
      <c r="B65" s="1750" t="s">
        <v>203</v>
      </c>
      <c r="C65" s="178" t="s">
        <v>194</v>
      </c>
      <c r="D65" s="465" t="s">
        <v>1806</v>
      </c>
      <c r="E65" s="167" t="s">
        <v>203</v>
      </c>
      <c r="F65" s="159" t="s">
        <v>195</v>
      </c>
      <c r="G65" s="1544" t="s">
        <v>2194</v>
      </c>
      <c r="H65" s="595" t="str">
        <f>IFERROR(VLOOKUP(D65,'ESG Database'!$D$15:$M$818,3,0),"")</f>
        <v>#</v>
      </c>
      <c r="I65" s="1179" t="str">
        <f>IFERROR(VLOOKUP(_xlfn.CONCAT(D65,E65,F65),'ESG Database'!$I$15:$S$818,2,0),"")</f>
        <v>-</v>
      </c>
      <c r="J65" s="1179" t="str">
        <f>IFERROR(VLOOKUP(_xlfn.CONCAT(D65,E65,F65),'ESG Database'!$I$15:$S$818,3,0),"")</f>
        <v>-</v>
      </c>
      <c r="K65" s="1179" t="str">
        <f>IFERROR(VLOOKUP(_xlfn.CONCAT(D65,E65,F65),'ESG Database'!$I$15:$S$818,4,0),"")</f>
        <v>-</v>
      </c>
      <c r="L65" s="1179" t="str">
        <f>IFERROR(VLOOKUP(_xlfn.CONCAT(D65,E65,F65),'ESG Database'!$I$15:$S$818,5,0),"")</f>
        <v>-</v>
      </c>
      <c r="M65" s="1207">
        <f>IFERROR(VLOOKUP(_xlfn.CONCAT(D65,E65,F65),'ESG Database'!$I$15:$S$818,6,0),"")</f>
        <v>96180</v>
      </c>
      <c r="N65" s="1208">
        <f>IFERROR(VLOOKUP(_xlfn.CONCAT(D65,E65,F65),'ESG Database'!$I$15:$S$818,7,0),"")</f>
        <v>102924</v>
      </c>
      <c r="O65" s="298" t="str">
        <f t="shared" si="10"/>
        <v>-</v>
      </c>
      <c r="P65" s="298">
        <f t="shared" si="11"/>
        <v>7.0118527760449245E-2</v>
      </c>
      <c r="Q65" s="1320" t="str">
        <f>IFERROR(VLOOKUP(_xlfn.CONCAT(D65,E65,F65),'ESG Database'!$I$15:$S$818,11,0),"")</f>
        <v>-</v>
      </c>
      <c r="R65" s="670" t="str">
        <f>IFERROR(VLOOKUP(_xlfn.CONCAT(D65,E65,F65),'ESG Database'!$I$15:$S$818,12,0),"")</f>
        <v/>
      </c>
      <c r="S65" s="522"/>
      <c r="T65" s="662"/>
      <c r="U65" s="662"/>
      <c r="V65" s="13"/>
    </row>
    <row r="66" spans="1:22" ht="14">
      <c r="A66" s="43"/>
      <c r="B66" s="1814"/>
      <c r="C66" s="105" t="s">
        <v>197</v>
      </c>
      <c r="D66" s="191" t="s">
        <v>1806</v>
      </c>
      <c r="E66" s="164" t="s">
        <v>203</v>
      </c>
      <c r="F66" s="164" t="s">
        <v>34</v>
      </c>
      <c r="G66" s="1117" t="s">
        <v>2194</v>
      </c>
      <c r="H66" s="950" t="str">
        <f>IFERROR(VLOOKUP(D66,'ESG Database'!$D$15:$M$818,3,0),"")</f>
        <v>#</v>
      </c>
      <c r="I66" s="1338" t="str">
        <f>IFERROR(VLOOKUP(_xlfn.CONCAT(D66,E66,F66),'ESG Database'!$I$15:$S$818,2,0),"")</f>
        <v>-</v>
      </c>
      <c r="J66" s="1338" t="str">
        <f>IFERROR(VLOOKUP(_xlfn.CONCAT(D66,E66,F66),'ESG Database'!$I$15:$S$818,3,0),"")</f>
        <v>-</v>
      </c>
      <c r="K66" s="1338" t="str">
        <f>IFERROR(VLOOKUP(_xlfn.CONCAT(D66,E66,F66),'ESG Database'!$I$15:$S$818,4,0),"")</f>
        <v>-</v>
      </c>
      <c r="L66" s="1338" t="str">
        <f>IFERROR(VLOOKUP(_xlfn.CONCAT(D66,E66,F66),'ESG Database'!$I$15:$S$818,5,0),"")</f>
        <v>-</v>
      </c>
      <c r="M66" s="1339">
        <f>IFERROR(VLOOKUP(_xlfn.CONCAT(D66,E66,F66),'ESG Database'!$I$15:$S$818,6,0),"")</f>
        <v>77686</v>
      </c>
      <c r="N66" s="1193">
        <f>IFERROR(VLOOKUP(_xlfn.CONCAT(D66,E66,F66),'ESG Database'!$I$15:$S$818,7,0),"")</f>
        <v>85131</v>
      </c>
      <c r="O66" s="300" t="str">
        <f t="shared" si="10"/>
        <v>-</v>
      </c>
      <c r="P66" s="300">
        <f t="shared" si="11"/>
        <v>9.5834513297119228E-2</v>
      </c>
      <c r="Q66" s="1316" t="str">
        <f>IFERROR(VLOOKUP(_xlfn.CONCAT(D66,E66,F66),'ESG Database'!$I$15:$S$818,11,0),"")</f>
        <v>-</v>
      </c>
      <c r="R66" s="654" t="str">
        <f>IFERROR(VLOOKUP(_xlfn.CONCAT(D66,E66,F66),'ESG Database'!$I$15:$S$818,12,0),"")</f>
        <v/>
      </c>
      <c r="S66" s="522"/>
      <c r="T66" s="662"/>
      <c r="U66" s="662"/>
      <c r="V66" s="13"/>
    </row>
    <row r="67" spans="1:22" ht="14">
      <c r="A67" s="43"/>
      <c r="B67" s="1807" t="s">
        <v>2199</v>
      </c>
      <c r="C67" s="1807"/>
      <c r="D67" s="1807"/>
      <c r="E67" s="1807"/>
      <c r="F67" s="1807"/>
      <c r="G67" s="1807"/>
      <c r="H67" s="1807"/>
      <c r="I67" s="1807"/>
      <c r="J67" s="1807"/>
      <c r="K67" s="1807"/>
      <c r="L67" s="1807"/>
      <c r="M67" s="1807"/>
      <c r="N67" s="1807"/>
      <c r="O67" s="1807"/>
      <c r="P67" s="1807"/>
      <c r="Q67" s="1807"/>
      <c r="R67" s="170"/>
      <c r="S67" s="593"/>
      <c r="T67" s="593"/>
      <c r="U67" s="13"/>
    </row>
    <row r="68" spans="1:22" ht="14">
      <c r="A68" s="43"/>
      <c r="B68" s="1813" t="s">
        <v>1150</v>
      </c>
      <c r="C68" s="1813"/>
      <c r="D68" s="1813"/>
      <c r="E68" s="1813"/>
      <c r="F68" s="1813"/>
      <c r="G68" s="1813"/>
      <c r="H68" s="1813"/>
      <c r="I68" s="1813"/>
      <c r="J68" s="1813"/>
      <c r="K68" s="1813"/>
      <c r="L68" s="1813"/>
      <c r="M68" s="1813"/>
      <c r="N68" s="1813"/>
      <c r="O68" s="1813"/>
      <c r="P68" s="1813"/>
      <c r="Q68" s="1813"/>
      <c r="R68" s="170"/>
      <c r="S68" s="593"/>
      <c r="T68" s="593"/>
      <c r="U68" s="13"/>
    </row>
    <row r="69" spans="1:22" ht="14">
      <c r="A69" s="43"/>
      <c r="B69" s="1807"/>
      <c r="C69" s="1807"/>
      <c r="D69" s="1807"/>
      <c r="E69" s="1807"/>
      <c r="F69" s="1807"/>
      <c r="G69" s="1807"/>
      <c r="H69" s="1807"/>
      <c r="I69" s="1807"/>
      <c r="J69" s="1807"/>
      <c r="K69" s="1807"/>
      <c r="L69" s="1807"/>
      <c r="M69" s="1807"/>
      <c r="N69" s="1807"/>
      <c r="O69" s="1807"/>
      <c r="P69" s="1807"/>
      <c r="Q69" s="1807"/>
      <c r="R69" s="170"/>
      <c r="S69" s="593"/>
      <c r="T69" s="593"/>
      <c r="U69" s="13"/>
    </row>
    <row r="70" spans="1:22" ht="14">
      <c r="A70" s="43"/>
      <c r="B70" s="56" t="s">
        <v>198</v>
      </c>
      <c r="C70" s="522"/>
      <c r="D70" s="522"/>
      <c r="E70" s="522"/>
      <c r="F70" s="522"/>
      <c r="G70" s="522"/>
      <c r="H70" s="104"/>
      <c r="I70" s="663"/>
      <c r="J70" s="663"/>
      <c r="K70" s="663"/>
      <c r="L70" s="663"/>
      <c r="M70" s="663"/>
      <c r="N70" s="663"/>
      <c r="O70" s="663"/>
      <c r="P70" s="663"/>
      <c r="Q70" s="522"/>
      <c r="R70" s="170"/>
      <c r="S70" s="593"/>
      <c r="T70" s="593"/>
      <c r="U70" s="13"/>
    </row>
    <row r="71" spans="1:22" ht="28">
      <c r="A71" s="43"/>
      <c r="B71" s="139" t="s">
        <v>199</v>
      </c>
      <c r="C71" s="61" t="s">
        <v>89</v>
      </c>
      <c r="D71" s="61" t="s">
        <v>11</v>
      </c>
      <c r="E71" s="139" t="s">
        <v>12</v>
      </c>
      <c r="F71" s="139" t="s">
        <v>13</v>
      </c>
      <c r="G71" s="61" t="s">
        <v>14</v>
      </c>
      <c r="H71" s="61" t="s">
        <v>15</v>
      </c>
      <c r="I71" s="62">
        <v>2019</v>
      </c>
      <c r="J71" s="62">
        <v>2021</v>
      </c>
      <c r="K71" s="62">
        <v>2022</v>
      </c>
      <c r="L71" s="62">
        <v>2023</v>
      </c>
      <c r="M71" s="62">
        <v>2024</v>
      </c>
      <c r="N71" s="825">
        <v>2025</v>
      </c>
      <c r="O71" s="825" t="s">
        <v>16</v>
      </c>
      <c r="P71" s="825" t="s">
        <v>1245</v>
      </c>
      <c r="Q71" s="1003" t="s">
        <v>17</v>
      </c>
      <c r="R71" s="1003" t="s">
        <v>18</v>
      </c>
      <c r="S71" s="170"/>
      <c r="T71" s="593"/>
      <c r="U71" s="593"/>
      <c r="V71" s="13"/>
    </row>
    <row r="72" spans="1:22" ht="14">
      <c r="A72" s="43"/>
      <c r="B72" s="170" t="s">
        <v>200</v>
      </c>
      <c r="C72" s="170" t="s">
        <v>201</v>
      </c>
      <c r="D72" s="172" t="s">
        <v>202</v>
      </c>
      <c r="E72" s="168" t="s">
        <v>203</v>
      </c>
      <c r="F72" s="168" t="s">
        <v>24</v>
      </c>
      <c r="G72" s="170" t="s">
        <v>204</v>
      </c>
      <c r="H72" s="104" t="str">
        <f>IFERROR(VLOOKUP(D72,'ESG Database'!$D$15:$M$818,3,0),"")</f>
        <v>%</v>
      </c>
      <c r="I72" s="1181" t="str">
        <f>IFERROR(VLOOKUP(_xlfn.CONCAT(D72,E72,F72),'ESG Database'!$I$15:$S$818,2,0),"")</f>
        <v>-</v>
      </c>
      <c r="J72" s="1181" t="str">
        <f>IFERROR(VLOOKUP(_xlfn.CONCAT(D72,E72,F72),'ESG Database'!$I$15:$S$818,3,0),"")</f>
        <v>-</v>
      </c>
      <c r="K72" s="1209">
        <f>IFERROR(VLOOKUP(_xlfn.CONCAT(D72,E72,F72),'ESG Database'!$I$15:$S$818,4,0),"")</f>
        <v>0.67859999999999998</v>
      </c>
      <c r="L72" s="1209">
        <f>IFERROR(VLOOKUP(_xlfn.CONCAT(D72,E72,F72),'ESG Database'!$I$15:$S$818,5,0),"")</f>
        <v>0.65990000000000004</v>
      </c>
      <c r="M72" s="1209">
        <f>IFERROR(VLOOKUP(_xlfn.CONCAT(D72,E72,F72),'ESG Database'!$I$15:$S$818,6,0),"")</f>
        <v>0.66500000000000004</v>
      </c>
      <c r="N72" s="1209">
        <f>IFERROR(VLOOKUP(_xlfn.CONCAT(D72,E72,F72),'ESG Database'!$I$15:$S$818,7,0),"")</f>
        <v>0.68799999999999994</v>
      </c>
      <c r="O72" s="1301" t="str">
        <f t="shared" ref="O72:O87" si="14">IFERROR(N72/I72-1,"-")</f>
        <v>-</v>
      </c>
      <c r="P72" s="264">
        <f t="shared" ref="P72:P87" si="15">IFERROR(N72/M72-1,"-")</f>
        <v>3.4586466165413388E-2</v>
      </c>
      <c r="Q72" s="1315" t="str">
        <f>IFERROR(VLOOKUP(_xlfn.CONCAT(D72,E72,F72),'ESG Database'!$I$15:$S$818,11,0),"")</f>
        <v>-</v>
      </c>
      <c r="R72" s="282" t="str">
        <f>IFERROR(VLOOKUP(_xlfn.CONCAT(D72,E72,F72),'ESG Database'!$I$15:$S$818,12,0),"")</f>
        <v/>
      </c>
      <c r="S72" s="170"/>
      <c r="T72" s="593"/>
      <c r="U72" s="593"/>
      <c r="V72" s="13"/>
    </row>
    <row r="73" spans="1:22" ht="14">
      <c r="A73" s="43"/>
      <c r="B73" s="170" t="s">
        <v>205</v>
      </c>
      <c r="C73" s="170" t="s">
        <v>201</v>
      </c>
      <c r="D73" s="172" t="s">
        <v>202</v>
      </c>
      <c r="E73" s="168" t="s">
        <v>5</v>
      </c>
      <c r="F73" s="168" t="s">
        <v>24</v>
      </c>
      <c r="G73" s="170" t="s">
        <v>204</v>
      </c>
      <c r="H73" s="104" t="str">
        <f>IFERROR(VLOOKUP(D73,'ESG Database'!$D$15:$M$818,3,0),"")</f>
        <v>%</v>
      </c>
      <c r="I73" s="1181" t="str">
        <f>IFERROR(VLOOKUP(_xlfn.CONCAT(D73,E73,F73),'ESG Database'!$I$15:$S$818,2,0),"")</f>
        <v>-</v>
      </c>
      <c r="J73" s="1181" t="str">
        <f>IFERROR(VLOOKUP(_xlfn.CONCAT(D73,E73,F73),'ESG Database'!$I$15:$S$818,3,0),"")</f>
        <v>-</v>
      </c>
      <c r="K73" s="1209">
        <f>IFERROR(VLOOKUP(_xlfn.CONCAT(D73,E73,F73),'ESG Database'!$I$15:$S$818,4,0),"")</f>
        <v>0.1135</v>
      </c>
      <c r="L73" s="1209">
        <f>IFERROR(VLOOKUP(_xlfn.CONCAT(D73,E73,F73),'ESG Database'!$I$15:$S$818,5,0),"")</f>
        <v>0.11600000000000001</v>
      </c>
      <c r="M73" s="1209">
        <f>IFERROR(VLOOKUP(_xlfn.CONCAT(D73,E73,F73),'ESG Database'!$I$15:$S$818,6,0),"")</f>
        <v>0.112</v>
      </c>
      <c r="N73" s="1209">
        <f>IFERROR(VLOOKUP(_xlfn.CONCAT(D73,E73,F73),'ESG Database'!$I$15:$S$818,7,0),"")</f>
        <v>0.10199999999999999</v>
      </c>
      <c r="O73" s="1301" t="str">
        <f t="shared" si="14"/>
        <v>-</v>
      </c>
      <c r="P73" s="264">
        <f t="shared" si="15"/>
        <v>-8.9285714285714413E-2</v>
      </c>
      <c r="Q73" s="1315" t="str">
        <f>IFERROR(VLOOKUP(_xlfn.CONCAT(D73,E73,F73),'ESG Database'!$I$15:$S$818,11,0),"")</f>
        <v>-</v>
      </c>
      <c r="R73" s="282" t="str">
        <f>IFERROR(VLOOKUP(_xlfn.CONCAT(D73,E73,F73),'ESG Database'!$I$15:$S$818,12,0),"")</f>
        <v/>
      </c>
      <c r="S73" s="170"/>
      <c r="T73" s="593"/>
      <c r="U73" s="593"/>
      <c r="V73" s="13"/>
    </row>
    <row r="74" spans="1:22" ht="14">
      <c r="A74" s="43"/>
      <c r="B74" s="170" t="s">
        <v>206</v>
      </c>
      <c r="C74" s="170" t="s">
        <v>201</v>
      </c>
      <c r="D74" s="172" t="s">
        <v>202</v>
      </c>
      <c r="E74" s="168" t="s">
        <v>207</v>
      </c>
      <c r="F74" s="168" t="s">
        <v>24</v>
      </c>
      <c r="G74" s="170" t="s">
        <v>204</v>
      </c>
      <c r="H74" s="104" t="str">
        <f>IFERROR(VLOOKUP(D74,'ESG Database'!$D$15:$M$818,3,0),"")</f>
        <v>%</v>
      </c>
      <c r="I74" s="1181" t="str">
        <f>IFERROR(VLOOKUP(_xlfn.CONCAT(D74,E74,F74),'ESG Database'!$I$15:$S$818,2,0),"")</f>
        <v>-</v>
      </c>
      <c r="J74" s="1181" t="str">
        <f>IFERROR(VLOOKUP(_xlfn.CONCAT(D74,E74,F74),'ESG Database'!$I$15:$S$818,3,0),"")</f>
        <v>-</v>
      </c>
      <c r="K74" s="1209">
        <f>IFERROR(VLOOKUP(_xlfn.CONCAT(D74,E74,F74),'ESG Database'!$I$15:$S$818,4,0),"")</f>
        <v>3.78E-2</v>
      </c>
      <c r="L74" s="1209">
        <f>IFERROR(VLOOKUP(_xlfn.CONCAT(D74,E74,F74),'ESG Database'!$I$15:$S$818,5,0),"")</f>
        <v>3.8600000000000002E-2</v>
      </c>
      <c r="M74" s="1209">
        <f>IFERROR(VLOOKUP(_xlfn.CONCAT(D74,E74,F74),'ESG Database'!$I$15:$S$818,6,0),"")</f>
        <v>3.7999999999999999E-2</v>
      </c>
      <c r="N74" s="1209">
        <f>IFERROR(VLOOKUP(_xlfn.CONCAT(D74,E74,F74),'ESG Database'!$I$15:$S$818,7,0),"")</f>
        <v>3.5000000000000003E-2</v>
      </c>
      <c r="O74" s="1301" t="str">
        <f t="shared" si="14"/>
        <v>-</v>
      </c>
      <c r="P74" s="264">
        <f t="shared" si="15"/>
        <v>-7.8947368421052544E-2</v>
      </c>
      <c r="Q74" s="1315" t="str">
        <f>IFERROR(VLOOKUP(_xlfn.CONCAT(D74,E74,F74),'ESG Database'!$I$15:$S$818,11,0),"")</f>
        <v>-</v>
      </c>
      <c r="R74" s="282" t="str">
        <f>IFERROR(VLOOKUP(_xlfn.CONCAT(D74,E74,F74),'ESG Database'!$I$15:$S$818,12,0),"")</f>
        <v/>
      </c>
      <c r="S74" s="170"/>
      <c r="T74" s="593"/>
      <c r="U74" s="593"/>
      <c r="V74" s="13"/>
    </row>
    <row r="75" spans="1:22" ht="15" customHeight="1">
      <c r="A75" s="43"/>
      <c r="B75" s="169" t="s">
        <v>208</v>
      </c>
      <c r="C75" s="170" t="s">
        <v>201</v>
      </c>
      <c r="D75" s="172" t="s">
        <v>202</v>
      </c>
      <c r="E75" s="168" t="s">
        <v>209</v>
      </c>
      <c r="F75" s="168" t="s">
        <v>24</v>
      </c>
      <c r="G75" s="170" t="s">
        <v>204</v>
      </c>
      <c r="H75" s="104" t="str">
        <f>IFERROR(VLOOKUP(D75,'ESG Database'!$D$15:$M$818,3,0),"")</f>
        <v>%</v>
      </c>
      <c r="I75" s="1181" t="str">
        <f>IFERROR(VLOOKUP(_xlfn.CONCAT(D75,E75,F75),'ESG Database'!$I$15:$S$818,2,0),"")</f>
        <v>-</v>
      </c>
      <c r="J75" s="1181" t="str">
        <f>IFERROR(VLOOKUP(_xlfn.CONCAT(D75,E75,F75),'ESG Database'!$I$15:$S$818,3,0),"")</f>
        <v>-</v>
      </c>
      <c r="K75" s="1209">
        <f>IFERROR(VLOOKUP(_xlfn.CONCAT(D75,E75,F75),'ESG Database'!$I$15:$S$818,4,0),"")</f>
        <v>3.5700000000000003E-2</v>
      </c>
      <c r="L75" s="1209">
        <f>IFERROR(VLOOKUP(_xlfn.CONCAT(D75,E75,F75),'ESG Database'!$I$15:$S$818,5,0),"")</f>
        <v>3.8100000000000002E-2</v>
      </c>
      <c r="M75" s="1209">
        <f>IFERROR(VLOOKUP(_xlfn.CONCAT(D75,E75,F75),'ESG Database'!$I$15:$S$818,6,0),"")</f>
        <v>3.7999999999999999E-2</v>
      </c>
      <c r="N75" s="1209">
        <f>IFERROR(VLOOKUP(_xlfn.CONCAT(D75,E75,F75),'ESG Database'!$I$15:$S$818,7,0),"")</f>
        <v>3.6999999999999998E-2</v>
      </c>
      <c r="O75" s="1301" t="str">
        <f t="shared" si="14"/>
        <v>-</v>
      </c>
      <c r="P75" s="264">
        <f t="shared" si="15"/>
        <v>-2.6315789473684181E-2</v>
      </c>
      <c r="Q75" s="1315" t="str">
        <f>IFERROR(VLOOKUP(_xlfn.CONCAT(D75,E75,F75),'ESG Database'!$I$15:$S$818,11,0),"")</f>
        <v>-</v>
      </c>
      <c r="R75" s="282" t="str">
        <f>IFERROR(VLOOKUP(_xlfn.CONCAT(D75,E75,F75),'ESG Database'!$I$15:$S$818,12,0),"")</f>
        <v/>
      </c>
      <c r="S75" s="170"/>
      <c r="T75" s="593"/>
      <c r="U75" s="593"/>
      <c r="V75" s="13"/>
    </row>
    <row r="76" spans="1:22" ht="14">
      <c r="A76" s="43"/>
      <c r="B76" s="170" t="s">
        <v>210</v>
      </c>
      <c r="C76" s="170" t="s">
        <v>201</v>
      </c>
      <c r="D76" s="172" t="s">
        <v>202</v>
      </c>
      <c r="E76" s="168" t="s">
        <v>211</v>
      </c>
      <c r="F76" s="168" t="s">
        <v>24</v>
      </c>
      <c r="G76" s="170" t="s">
        <v>204</v>
      </c>
      <c r="H76" s="104" t="str">
        <f>IFERROR(VLOOKUP(D76,'ESG Database'!$D$15:$M$818,3,0),"")</f>
        <v>%</v>
      </c>
      <c r="I76" s="1181" t="str">
        <f>IFERROR(VLOOKUP(_xlfn.CONCAT(D76,E76,F76),'ESG Database'!$I$15:$S$818,2,0),"")</f>
        <v>-</v>
      </c>
      <c r="J76" s="1181" t="str">
        <f>IFERROR(VLOOKUP(_xlfn.CONCAT(D76,E76,F76),'ESG Database'!$I$15:$S$818,3,0),"")</f>
        <v>-</v>
      </c>
      <c r="K76" s="1209">
        <f>IFERROR(VLOOKUP(_xlfn.CONCAT(D76,E76,F76),'ESG Database'!$I$15:$S$818,4,0),"")</f>
        <v>3.5099999999999999E-2</v>
      </c>
      <c r="L76" s="1209">
        <f>IFERROR(VLOOKUP(_xlfn.CONCAT(D76,E76,F76),'ESG Database'!$I$15:$S$818,5,0),"")</f>
        <v>3.4299999999999997E-2</v>
      </c>
      <c r="M76" s="1209">
        <f>IFERROR(VLOOKUP(_xlfn.CONCAT(D76,E76,F76),'ESG Database'!$I$15:$S$818,6,0),"")</f>
        <v>3.3000000000000002E-2</v>
      </c>
      <c r="N76" s="1209">
        <f>IFERROR(VLOOKUP(_xlfn.CONCAT(D76,E76,F76),'ESG Database'!$I$15:$S$818,7,0),"")</f>
        <v>3.1E-2</v>
      </c>
      <c r="O76" s="1301" t="str">
        <f t="shared" si="14"/>
        <v>-</v>
      </c>
      <c r="P76" s="264">
        <f t="shared" si="15"/>
        <v>-6.0606060606060663E-2</v>
      </c>
      <c r="Q76" s="1315" t="str">
        <f>IFERROR(VLOOKUP(_xlfn.CONCAT(D76,E76,F76),'ESG Database'!$I$15:$S$818,11,0),"")</f>
        <v>-</v>
      </c>
      <c r="R76" s="282" t="str">
        <f>IFERROR(VLOOKUP(_xlfn.CONCAT(D76,E76,F76),'ESG Database'!$I$15:$S$818,12,0),"")</f>
        <v/>
      </c>
      <c r="S76" s="170"/>
      <c r="T76" s="593"/>
      <c r="U76" s="593"/>
      <c r="V76" s="13"/>
    </row>
    <row r="77" spans="1:22" ht="14">
      <c r="A77" s="43"/>
      <c r="B77" s="170" t="s">
        <v>212</v>
      </c>
      <c r="C77" s="170" t="s">
        <v>201</v>
      </c>
      <c r="D77" s="172" t="s">
        <v>202</v>
      </c>
      <c r="E77" s="168" t="s">
        <v>213</v>
      </c>
      <c r="F77" s="168" t="s">
        <v>24</v>
      </c>
      <c r="G77" s="170" t="s">
        <v>204</v>
      </c>
      <c r="H77" s="104" t="str">
        <f>IFERROR(VLOOKUP(D77,'ESG Database'!$D$15:$M$818,3,0),"")</f>
        <v>%</v>
      </c>
      <c r="I77" s="1181" t="str">
        <f>IFERROR(VLOOKUP(_xlfn.CONCAT(D77,E77,F77),'ESG Database'!$I$15:$S$818,2,0),"")</f>
        <v>-</v>
      </c>
      <c r="J77" s="1181" t="str">
        <f>IFERROR(VLOOKUP(_xlfn.CONCAT(D77,E77,F77),'ESG Database'!$I$15:$S$818,3,0),"")</f>
        <v>-</v>
      </c>
      <c r="K77" s="1209">
        <f>IFERROR(VLOOKUP(_xlfn.CONCAT(D77,E77,F77),'ESG Database'!$I$15:$S$818,4,0),"")</f>
        <v>3.1399999999999997E-2</v>
      </c>
      <c r="L77" s="1209">
        <f>IFERROR(VLOOKUP(_xlfn.CONCAT(D77,E77,F77),'ESG Database'!$I$15:$S$818,5,0),"")</f>
        <v>3.6799999999999999E-2</v>
      </c>
      <c r="M77" s="1209">
        <f>IFERROR(VLOOKUP(_xlfn.CONCAT(D77,E77,F77),'ESG Database'!$I$15:$S$818,6,0),"")</f>
        <v>4.1000000000000002E-2</v>
      </c>
      <c r="N77" s="1209">
        <f>IFERROR(VLOOKUP(_xlfn.CONCAT(D77,E77,F77),'ESG Database'!$I$15:$S$818,7,0),"")</f>
        <v>3.7999999999999999E-2</v>
      </c>
      <c r="O77" s="1301" t="str">
        <f t="shared" si="14"/>
        <v>-</v>
      </c>
      <c r="P77" s="264">
        <f t="shared" si="15"/>
        <v>-7.3170731707317138E-2</v>
      </c>
      <c r="Q77" s="1315" t="str">
        <f>IFERROR(VLOOKUP(_xlfn.CONCAT(D77,E77,F77),'ESG Database'!$I$15:$S$818,11,0),"")</f>
        <v>-</v>
      </c>
      <c r="R77" s="282" t="str">
        <f>IFERROR(VLOOKUP(_xlfn.CONCAT(D77,E77,F77),'ESG Database'!$I$15:$S$818,12,0),"")</f>
        <v/>
      </c>
      <c r="S77" s="170"/>
      <c r="T77" s="593"/>
      <c r="U77" s="593"/>
      <c r="V77" s="13"/>
    </row>
    <row r="78" spans="1:22" ht="14">
      <c r="A78" s="43"/>
      <c r="B78" s="170" t="s">
        <v>214</v>
      </c>
      <c r="C78" s="170" t="s">
        <v>201</v>
      </c>
      <c r="D78" s="172" t="s">
        <v>202</v>
      </c>
      <c r="E78" s="168" t="s">
        <v>215</v>
      </c>
      <c r="F78" s="168" t="s">
        <v>24</v>
      </c>
      <c r="G78" s="170" t="s">
        <v>204</v>
      </c>
      <c r="H78" s="104" t="str">
        <f>IFERROR(VLOOKUP(D78,'ESG Database'!$D$15:$M$818,3,0),"")</f>
        <v>%</v>
      </c>
      <c r="I78" s="1181" t="str">
        <f>IFERROR(VLOOKUP(_xlfn.CONCAT(D78,E78,F78),'ESG Database'!$I$15:$S$818,2,0),"")</f>
        <v>-</v>
      </c>
      <c r="J78" s="1181" t="str">
        <f>IFERROR(VLOOKUP(_xlfn.CONCAT(D78,E78,F78),'ESG Database'!$I$15:$S$818,3,0),"")</f>
        <v>-</v>
      </c>
      <c r="K78" s="1209">
        <f>IFERROR(VLOOKUP(_xlfn.CONCAT(D78,E78,F78),'ESG Database'!$I$15:$S$818,4,0),"")</f>
        <v>3.0200000000000001E-2</v>
      </c>
      <c r="L78" s="1209">
        <f>IFERROR(VLOOKUP(_xlfn.CONCAT(D78,E78,F78),'ESG Database'!$I$15:$S$818,5,0),"")</f>
        <v>3.3500000000000002E-2</v>
      </c>
      <c r="M78" s="1209">
        <f>IFERROR(VLOOKUP(_xlfn.CONCAT(D78,E78,F78),'ESG Database'!$I$15:$S$818,6,0),"")</f>
        <v>3.3000000000000002E-2</v>
      </c>
      <c r="N78" s="1209">
        <f>IFERROR(VLOOKUP(_xlfn.CONCAT(D78,E78,F78),'ESG Database'!$I$15:$S$818,7,0),"")</f>
        <v>3.1E-2</v>
      </c>
      <c r="O78" s="1301" t="str">
        <f t="shared" si="14"/>
        <v>-</v>
      </c>
      <c r="P78" s="264">
        <f t="shared" si="15"/>
        <v>-6.0606060606060663E-2</v>
      </c>
      <c r="Q78" s="1315" t="str">
        <f>IFERROR(VLOOKUP(_xlfn.CONCAT(D78,E78,F78),'ESG Database'!$I$15:$S$818,11,0),"")</f>
        <v>-</v>
      </c>
      <c r="R78" s="282" t="str">
        <f>IFERROR(VLOOKUP(_xlfn.CONCAT(D78,E78,F78),'ESG Database'!$I$15:$S$818,12,0),"")</f>
        <v/>
      </c>
      <c r="S78" s="170"/>
      <c r="T78" s="593"/>
      <c r="U78" s="593"/>
      <c r="V78" s="13"/>
    </row>
    <row r="79" spans="1:22" ht="14">
      <c r="A79" s="43"/>
      <c r="B79" s="581" t="s">
        <v>216</v>
      </c>
      <c r="C79" s="581" t="s">
        <v>201</v>
      </c>
      <c r="D79" s="582" t="s">
        <v>202</v>
      </c>
      <c r="E79" s="583" t="s">
        <v>217</v>
      </c>
      <c r="F79" s="583" t="s">
        <v>24</v>
      </c>
      <c r="G79" s="581" t="s">
        <v>204</v>
      </c>
      <c r="H79" s="602" t="str">
        <f>IFERROR(VLOOKUP(D79,'ESG Database'!$D$15:$M$818,3,0),"")</f>
        <v>%</v>
      </c>
      <c r="I79" s="1182" t="str">
        <f>IFERROR(VLOOKUP(_xlfn.CONCAT(D79,E79,F79),'ESG Database'!$I$15:$S$818,2,0),"")</f>
        <v>-</v>
      </c>
      <c r="J79" s="1182" t="str">
        <f>IFERROR(VLOOKUP(_xlfn.CONCAT(D79,E79,F79),'ESG Database'!$I$15:$S$818,3,0),"")</f>
        <v>-</v>
      </c>
      <c r="K79" s="1210">
        <f>IFERROR(VLOOKUP(_xlfn.CONCAT(D79,E79,F79),'ESG Database'!$I$15:$S$818,4,0),"")</f>
        <v>3.7699999999999997E-2</v>
      </c>
      <c r="L79" s="1210">
        <f>IFERROR(VLOOKUP(_xlfn.CONCAT(D79,E79,F79),'ESG Database'!$I$15:$S$818,5,0),"")</f>
        <v>4.2799999999999998E-2</v>
      </c>
      <c r="M79" s="1210">
        <f>IFERROR(VLOOKUP(_xlfn.CONCAT(D79,E79,F79),'ESG Database'!$I$15:$S$818,6,0),"")</f>
        <v>0.04</v>
      </c>
      <c r="N79" s="1210">
        <f>IFERROR(VLOOKUP(_xlfn.CONCAT(D79,E79,F79),'ESG Database'!$I$15:$S$818,7,0),"")</f>
        <v>3.7999999999999999E-2</v>
      </c>
      <c r="O79" s="1545" t="str">
        <f t="shared" si="14"/>
        <v>-</v>
      </c>
      <c r="P79" s="603">
        <f t="shared" si="15"/>
        <v>-5.0000000000000044E-2</v>
      </c>
      <c r="Q79" s="1321" t="str">
        <f>IFERROR(VLOOKUP(_xlfn.CONCAT(D79,E79,F79),'ESG Database'!$I$15:$S$818,11,0),"")</f>
        <v>-</v>
      </c>
      <c r="R79" s="673" t="str">
        <f>IFERROR(VLOOKUP(_xlfn.CONCAT(D79,E79,F79),'ESG Database'!$I$15:$S$818,12,0),"")</f>
        <v/>
      </c>
      <c r="S79" s="170"/>
      <c r="T79" s="593"/>
      <c r="U79" s="593"/>
      <c r="V79" s="13"/>
    </row>
    <row r="80" spans="1:22" ht="14">
      <c r="A80" s="43"/>
      <c r="B80" s="170" t="s">
        <v>200</v>
      </c>
      <c r="C80" s="170" t="s">
        <v>218</v>
      </c>
      <c r="D80" s="172" t="s">
        <v>202</v>
      </c>
      <c r="E80" s="168" t="s">
        <v>203</v>
      </c>
      <c r="F80" s="168" t="s">
        <v>219</v>
      </c>
      <c r="G80" s="170" t="s">
        <v>204</v>
      </c>
      <c r="H80" s="104" t="str">
        <f>IFERROR(VLOOKUP(D80,'ESG Database'!$D$15:$M$818,3,0),"")</f>
        <v>%</v>
      </c>
      <c r="I80" s="1181" t="str">
        <f>IFERROR(VLOOKUP(_xlfn.CONCAT(D80,E80,F80),'ESG Database'!$I$15:$S$818,2,0),"")</f>
        <v>-</v>
      </c>
      <c r="J80" s="1181" t="str">
        <f>IFERROR(VLOOKUP(_xlfn.CONCAT(D80,E80,F80),'ESG Database'!$I$15:$S$818,3,0),"")</f>
        <v>-</v>
      </c>
      <c r="K80" s="1209">
        <f>IFERROR(VLOOKUP(_xlfn.CONCAT(D80,E80,F80),'ESG Database'!$I$15:$S$818,4,0),"")</f>
        <v>0.64229999999999998</v>
      </c>
      <c r="L80" s="1209">
        <f>IFERROR(VLOOKUP(_xlfn.CONCAT(D80,E80,F80),'ESG Database'!$I$15:$S$818,5,0),"")</f>
        <v>0.63590000000000002</v>
      </c>
      <c r="M80" s="1209">
        <f>IFERROR(VLOOKUP(_xlfn.CONCAT(D80,E80,F80),'ESG Database'!$I$15:$S$818,6,0),"")</f>
        <v>0.64019999999999999</v>
      </c>
      <c r="N80" s="1209">
        <f>IFERROR(VLOOKUP(_xlfn.CONCAT(D80,E80,F80),'ESG Database'!$I$15:$S$818,7,0),"")</f>
        <v>0.65600000000000003</v>
      </c>
      <c r="O80" s="1181" t="str">
        <f t="shared" si="14"/>
        <v>-</v>
      </c>
      <c r="P80" s="1211">
        <f t="shared" si="15"/>
        <v>2.4679787566385558E-2</v>
      </c>
      <c r="Q80" s="1315" t="str">
        <f>IFERROR(VLOOKUP(_xlfn.CONCAT(D80,E80,F80),'ESG Database'!$I$15:$S$818,11,0),"")</f>
        <v>-</v>
      </c>
      <c r="R80" s="282" t="str">
        <f>IFERROR(VLOOKUP(_xlfn.CONCAT(D80,E80,F80),'ESG Database'!$I$15:$S$818,12,0),"")</f>
        <v/>
      </c>
      <c r="S80" s="170"/>
      <c r="T80" s="593"/>
      <c r="U80" s="593"/>
      <c r="V80" s="13"/>
    </row>
    <row r="81" spans="1:22" ht="14">
      <c r="A81" s="43"/>
      <c r="B81" s="170" t="s">
        <v>205</v>
      </c>
      <c r="C81" s="170" t="s">
        <v>218</v>
      </c>
      <c r="D81" s="172" t="s">
        <v>202</v>
      </c>
      <c r="E81" s="168" t="s">
        <v>5</v>
      </c>
      <c r="F81" s="168" t="s">
        <v>219</v>
      </c>
      <c r="G81" s="170" t="s">
        <v>204</v>
      </c>
      <c r="H81" s="104" t="str">
        <f>IFERROR(VLOOKUP(D81,'ESG Database'!$D$15:$M$818,3,0),"")</f>
        <v>%</v>
      </c>
      <c r="I81" s="1181" t="str">
        <f>IFERROR(VLOOKUP(_xlfn.CONCAT(D81,E81,F81),'ESG Database'!$I$15:$S$818,2,0),"")</f>
        <v>-</v>
      </c>
      <c r="J81" s="1181" t="str">
        <f>IFERROR(VLOOKUP(_xlfn.CONCAT(D81,E81,F81),'ESG Database'!$I$15:$S$818,3,0),"")</f>
        <v>-</v>
      </c>
      <c r="K81" s="1209">
        <f>IFERROR(VLOOKUP(_xlfn.CONCAT(D81,E81,F81),'ESG Database'!$I$15:$S$818,4,0),"")</f>
        <v>0.1336</v>
      </c>
      <c r="L81" s="1209">
        <f>IFERROR(VLOOKUP(_xlfn.CONCAT(D81,E81,F81),'ESG Database'!$I$15:$S$818,5,0),"")</f>
        <v>0.1338</v>
      </c>
      <c r="M81" s="1209">
        <f>IFERROR(VLOOKUP(_xlfn.CONCAT(D81,E81,F81),'ESG Database'!$I$15:$S$818,6,0),"")</f>
        <v>0.1275</v>
      </c>
      <c r="N81" s="1209">
        <f>IFERROR(VLOOKUP(_xlfn.CONCAT(D81,E81,F81),'ESG Database'!$I$15:$S$818,7,0),"")</f>
        <v>0.11799999999999999</v>
      </c>
      <c r="O81" s="1181" t="str">
        <f t="shared" si="14"/>
        <v>-</v>
      </c>
      <c r="P81" s="1211">
        <f t="shared" si="15"/>
        <v>-7.4509803921568696E-2</v>
      </c>
      <c r="Q81" s="1315" t="str">
        <f>IFERROR(VLOOKUP(_xlfn.CONCAT(D81,E81,F81),'ESG Database'!$I$15:$S$818,11,0),"")</f>
        <v>-</v>
      </c>
      <c r="R81" s="282" t="str">
        <f>IFERROR(VLOOKUP(_xlfn.CONCAT(D81,E81,F81),'ESG Database'!$I$15:$S$818,12,0),"")</f>
        <v/>
      </c>
      <c r="S81" s="170"/>
      <c r="T81" s="593"/>
      <c r="U81" s="593"/>
      <c r="V81" s="13"/>
    </row>
    <row r="82" spans="1:22" ht="14">
      <c r="A82" s="43"/>
      <c r="B82" s="170" t="s">
        <v>206</v>
      </c>
      <c r="C82" s="170" t="s">
        <v>218</v>
      </c>
      <c r="D82" s="172" t="s">
        <v>202</v>
      </c>
      <c r="E82" s="168" t="s">
        <v>207</v>
      </c>
      <c r="F82" s="168" t="s">
        <v>219</v>
      </c>
      <c r="G82" s="170" t="s">
        <v>204</v>
      </c>
      <c r="H82" s="104" t="str">
        <f>IFERROR(VLOOKUP(D82,'ESG Database'!$D$15:$M$818,3,0),"")</f>
        <v>%</v>
      </c>
      <c r="I82" s="1181" t="str">
        <f>IFERROR(VLOOKUP(_xlfn.CONCAT(D82,E82,F82),'ESG Database'!$I$15:$S$818,2,0),"")</f>
        <v>-</v>
      </c>
      <c r="J82" s="1181" t="str">
        <f>IFERROR(VLOOKUP(_xlfn.CONCAT(D82,E82,F82),'ESG Database'!$I$15:$S$818,3,0),"")</f>
        <v>-</v>
      </c>
      <c r="K82" s="1209">
        <f>IFERROR(VLOOKUP(_xlfn.CONCAT(D82,E82,F82),'ESG Database'!$I$15:$S$818,4,0),"")</f>
        <v>1.9699999999999999E-2</v>
      </c>
      <c r="L82" s="1209">
        <f>IFERROR(VLOOKUP(_xlfn.CONCAT(D82,E82,F82),'ESG Database'!$I$15:$S$818,5,0),"")</f>
        <v>2.1499999999999998E-2</v>
      </c>
      <c r="M82" s="1209">
        <f>IFERROR(VLOOKUP(_xlfn.CONCAT(D82,E82,F82),'ESG Database'!$I$15:$S$818,6,0),"")</f>
        <v>2.3099999999999999E-2</v>
      </c>
      <c r="N82" s="1209">
        <f>IFERROR(VLOOKUP(_xlfn.CONCAT(D82,E82,F82),'ESG Database'!$I$15:$S$818,7,0),"")</f>
        <v>2.4E-2</v>
      </c>
      <c r="O82" s="1181" t="str">
        <f t="shared" si="14"/>
        <v>-</v>
      </c>
      <c r="P82" s="1211">
        <f t="shared" si="15"/>
        <v>3.8961038961039085E-2</v>
      </c>
      <c r="Q82" s="1315" t="str">
        <f>IFERROR(VLOOKUP(_xlfn.CONCAT(D82,E82,F82),'ESG Database'!$I$15:$S$818,11,0),"")</f>
        <v>-</v>
      </c>
      <c r="R82" s="282" t="str">
        <f>IFERROR(VLOOKUP(_xlfn.CONCAT(D82,E82,F82),'ESG Database'!$I$15:$S$818,12,0),"")</f>
        <v/>
      </c>
      <c r="S82" s="170"/>
      <c r="T82" s="593"/>
      <c r="U82" s="593"/>
      <c r="V82" s="13"/>
    </row>
    <row r="83" spans="1:22" ht="15" customHeight="1">
      <c r="A83" s="43"/>
      <c r="B83" s="169" t="s">
        <v>208</v>
      </c>
      <c r="C83" s="170" t="s">
        <v>218</v>
      </c>
      <c r="D83" s="172" t="s">
        <v>202</v>
      </c>
      <c r="E83" s="168" t="s">
        <v>209</v>
      </c>
      <c r="F83" s="168" t="s">
        <v>219</v>
      </c>
      <c r="G83" s="170" t="s">
        <v>204</v>
      </c>
      <c r="H83" s="104" t="str">
        <f>IFERROR(VLOOKUP(D83,'ESG Database'!$D$15:$M$818,3,0),"")</f>
        <v>%</v>
      </c>
      <c r="I83" s="1181" t="str">
        <f>IFERROR(VLOOKUP(_xlfn.CONCAT(D83,E83,F83),'ESG Database'!$I$15:$S$818,2,0),"")</f>
        <v>-</v>
      </c>
      <c r="J83" s="1181" t="str">
        <f>IFERROR(VLOOKUP(_xlfn.CONCAT(D83,E83,F83),'ESG Database'!$I$15:$S$818,3,0),"")</f>
        <v>-</v>
      </c>
      <c r="K83" s="1209">
        <f>IFERROR(VLOOKUP(_xlfn.CONCAT(D83,E83,F83),'ESG Database'!$I$15:$S$818,4,0),"")</f>
        <v>3.2399999999999998E-2</v>
      </c>
      <c r="L83" s="1209">
        <f>IFERROR(VLOOKUP(_xlfn.CONCAT(D83,E83,F83),'ESG Database'!$I$15:$S$818,5,0),"")</f>
        <v>3.3399999999999999E-2</v>
      </c>
      <c r="M83" s="1209">
        <f>IFERROR(VLOOKUP(_xlfn.CONCAT(D83,E83,F83),'ESG Database'!$I$15:$S$818,6,0),"")</f>
        <v>3.4799999999999998E-2</v>
      </c>
      <c r="N83" s="1209">
        <f>IFERROR(VLOOKUP(_xlfn.CONCAT(D83,E83,F83),'ESG Database'!$I$15:$S$818,7,0),"")</f>
        <v>3.3000000000000002E-2</v>
      </c>
      <c r="O83" s="1181" t="str">
        <f t="shared" si="14"/>
        <v>-</v>
      </c>
      <c r="P83" s="1211">
        <f t="shared" si="15"/>
        <v>-5.1724137931034364E-2</v>
      </c>
      <c r="Q83" s="1315" t="str">
        <f>IFERROR(VLOOKUP(_xlfn.CONCAT(D83,E83,F83),'ESG Database'!$I$15:$S$818,11,0),"")</f>
        <v>-</v>
      </c>
      <c r="R83" s="282" t="str">
        <f>IFERROR(VLOOKUP(_xlfn.CONCAT(D83,E83,F83),'ESG Database'!$I$15:$S$818,12,0),"")</f>
        <v/>
      </c>
      <c r="S83" s="170"/>
      <c r="T83" s="593"/>
      <c r="U83" s="593"/>
      <c r="V83" s="13"/>
    </row>
    <row r="84" spans="1:22" ht="14">
      <c r="A84" s="43"/>
      <c r="B84" s="170" t="s">
        <v>210</v>
      </c>
      <c r="C84" s="170" t="s">
        <v>218</v>
      </c>
      <c r="D84" s="172" t="s">
        <v>202</v>
      </c>
      <c r="E84" s="168" t="s">
        <v>211</v>
      </c>
      <c r="F84" s="168" t="s">
        <v>219</v>
      </c>
      <c r="G84" s="170" t="s">
        <v>204</v>
      </c>
      <c r="H84" s="104" t="str">
        <f>IFERROR(VLOOKUP(D84,'ESG Database'!$D$15:$M$818,3,0),"")</f>
        <v>%</v>
      </c>
      <c r="I84" s="1181" t="str">
        <f>IFERROR(VLOOKUP(_xlfn.CONCAT(D84,E84,F84),'ESG Database'!$I$15:$S$818,2,0),"")</f>
        <v>-</v>
      </c>
      <c r="J84" s="1181" t="str">
        <f>IFERROR(VLOOKUP(_xlfn.CONCAT(D84,E84,F84),'ESG Database'!$I$15:$S$818,3,0),"")</f>
        <v>-</v>
      </c>
      <c r="K84" s="1209">
        <f>IFERROR(VLOOKUP(_xlfn.CONCAT(D84,E84,F84),'ESG Database'!$I$15:$S$818,4,0),"")</f>
        <v>5.7200000000000001E-2</v>
      </c>
      <c r="L84" s="1209">
        <f>IFERROR(VLOOKUP(_xlfn.CONCAT(D84,E84,F84),'ESG Database'!$I$15:$S$818,5,0),"")</f>
        <v>5.28E-2</v>
      </c>
      <c r="M84" s="1209">
        <f>IFERROR(VLOOKUP(_xlfn.CONCAT(D84,E84,F84),'ESG Database'!$I$15:$S$818,6,0),"")</f>
        <v>5.0299999999999997E-2</v>
      </c>
      <c r="N84" s="1209">
        <f>IFERROR(VLOOKUP(_xlfn.CONCAT(D84,E84,F84),'ESG Database'!$I$15:$S$818,7,0),"")</f>
        <v>4.8000000000000001E-2</v>
      </c>
      <c r="O84" s="1181" t="str">
        <f t="shared" si="14"/>
        <v>-</v>
      </c>
      <c r="P84" s="1211">
        <f t="shared" si="15"/>
        <v>-4.5725646123260355E-2</v>
      </c>
      <c r="Q84" s="1315" t="str">
        <f>IFERROR(VLOOKUP(_xlfn.CONCAT(D84,E84,F84),'ESG Database'!$I$15:$S$818,11,0),"")</f>
        <v>-</v>
      </c>
      <c r="R84" s="282" t="str">
        <f>IFERROR(VLOOKUP(_xlfn.CONCAT(D84,E84,F84),'ESG Database'!$I$15:$S$818,12,0),"")</f>
        <v/>
      </c>
      <c r="S84" s="170"/>
      <c r="T84" s="593"/>
      <c r="U84" s="593"/>
      <c r="V84" s="13"/>
    </row>
    <row r="85" spans="1:22" ht="14">
      <c r="A85" s="43"/>
      <c r="B85" s="170" t="s">
        <v>212</v>
      </c>
      <c r="C85" s="170" t="s">
        <v>218</v>
      </c>
      <c r="D85" s="172" t="s">
        <v>202</v>
      </c>
      <c r="E85" s="168" t="s">
        <v>213</v>
      </c>
      <c r="F85" s="168" t="s">
        <v>219</v>
      </c>
      <c r="G85" s="170" t="s">
        <v>204</v>
      </c>
      <c r="H85" s="104" t="str">
        <f>IFERROR(VLOOKUP(D85,'ESG Database'!$D$15:$M$818,3,0),"")</f>
        <v>%</v>
      </c>
      <c r="I85" s="1181" t="str">
        <f>IFERROR(VLOOKUP(_xlfn.CONCAT(D85,E85,F85),'ESG Database'!$I$15:$S$818,2,0),"")</f>
        <v>-</v>
      </c>
      <c r="J85" s="1181" t="str">
        <f>IFERROR(VLOOKUP(_xlfn.CONCAT(D85,E85,F85),'ESG Database'!$I$15:$S$818,3,0),"")</f>
        <v>-</v>
      </c>
      <c r="K85" s="1209">
        <f>IFERROR(VLOOKUP(_xlfn.CONCAT(D85,E85,F85),'ESG Database'!$I$15:$S$818,4,0),"")</f>
        <v>4.6800000000000001E-2</v>
      </c>
      <c r="L85" s="1209">
        <f>IFERROR(VLOOKUP(_xlfn.CONCAT(D85,E85,F85),'ESG Database'!$I$15:$S$818,5,0),"")</f>
        <v>4.87E-2</v>
      </c>
      <c r="M85" s="1209">
        <f>IFERROR(VLOOKUP(_xlfn.CONCAT(D85,E85,F85),'ESG Database'!$I$15:$S$818,6,0),"")</f>
        <v>5.2999999999999999E-2</v>
      </c>
      <c r="N85" s="1209">
        <f>IFERROR(VLOOKUP(_xlfn.CONCAT(D85,E85,F85),'ESG Database'!$I$15:$S$818,7,0),"")</f>
        <v>4.9000000000000002E-2</v>
      </c>
      <c r="O85" s="1181" t="str">
        <f t="shared" si="14"/>
        <v>-</v>
      </c>
      <c r="P85" s="1211">
        <f t="shared" si="15"/>
        <v>-7.547169811320753E-2</v>
      </c>
      <c r="Q85" s="1315" t="str">
        <f>IFERROR(VLOOKUP(_xlfn.CONCAT(D85,E85,F85),'ESG Database'!$I$15:$S$818,11,0),"")</f>
        <v>-</v>
      </c>
      <c r="R85" s="282" t="str">
        <f>IFERROR(VLOOKUP(_xlfn.CONCAT(D85,E85,F85),'ESG Database'!$I$15:$S$818,12,0),"")</f>
        <v/>
      </c>
      <c r="S85" s="170"/>
      <c r="T85" s="593"/>
      <c r="U85" s="593"/>
      <c r="V85" s="13"/>
    </row>
    <row r="86" spans="1:22" ht="14">
      <c r="A86" s="43"/>
      <c r="B86" s="170" t="s">
        <v>214</v>
      </c>
      <c r="C86" s="170" t="s">
        <v>218</v>
      </c>
      <c r="D86" s="172" t="s">
        <v>202</v>
      </c>
      <c r="E86" s="168" t="s">
        <v>215</v>
      </c>
      <c r="F86" s="168" t="s">
        <v>219</v>
      </c>
      <c r="G86" s="170" t="s">
        <v>204</v>
      </c>
      <c r="H86" s="104" t="str">
        <f>IFERROR(VLOOKUP(D86,'ESG Database'!$D$15:$M$818,3,0),"")</f>
        <v>%</v>
      </c>
      <c r="I86" s="1181" t="str">
        <f>IFERROR(VLOOKUP(_xlfn.CONCAT(D86,E86,F86),'ESG Database'!$I$15:$S$818,2,0),"")</f>
        <v>-</v>
      </c>
      <c r="J86" s="1181" t="str">
        <f>IFERROR(VLOOKUP(_xlfn.CONCAT(D86,E86,F86),'ESG Database'!$I$15:$S$818,3,0),"")</f>
        <v>-</v>
      </c>
      <c r="K86" s="1209">
        <f>IFERROR(VLOOKUP(_xlfn.CONCAT(D86,E86,F86),'ESG Database'!$I$15:$S$818,4,0),"")</f>
        <v>4.4400000000000002E-2</v>
      </c>
      <c r="L86" s="1209">
        <f>IFERROR(VLOOKUP(_xlfn.CONCAT(D86,E86,F86),'ESG Database'!$I$15:$S$818,5,0),"")</f>
        <v>4.7500000000000001E-2</v>
      </c>
      <c r="M86" s="1209">
        <f>IFERROR(VLOOKUP(_xlfn.CONCAT(D86,E86,F86),'ESG Database'!$I$15:$S$818,6,0),"")</f>
        <v>4.7800000000000002E-2</v>
      </c>
      <c r="N86" s="1209">
        <f>IFERROR(VLOOKUP(_xlfn.CONCAT(D86,E86,F86),'ESG Database'!$I$15:$S$818,7,0),"")</f>
        <v>4.5999999999999999E-2</v>
      </c>
      <c r="O86" s="1181" t="str">
        <f t="shared" si="14"/>
        <v>-</v>
      </c>
      <c r="P86" s="1211">
        <f t="shared" si="15"/>
        <v>-3.7656903765690419E-2</v>
      </c>
      <c r="Q86" s="1315" t="str">
        <f>IFERROR(VLOOKUP(_xlfn.CONCAT(D86,E86,F86),'ESG Database'!$I$15:$S$818,11,0),"")</f>
        <v>-</v>
      </c>
      <c r="R86" s="282" t="str">
        <f>IFERROR(VLOOKUP(_xlfn.CONCAT(D86,E86,F86),'ESG Database'!$I$15:$S$818,12,0),"")</f>
        <v/>
      </c>
      <c r="S86" s="170"/>
      <c r="T86" s="593"/>
      <c r="U86" s="593"/>
      <c r="V86" s="13"/>
    </row>
    <row r="87" spans="1:22" ht="14">
      <c r="A87" s="43"/>
      <c r="B87" s="674" t="s">
        <v>216</v>
      </c>
      <c r="C87" s="170" t="s">
        <v>218</v>
      </c>
      <c r="D87" s="175" t="s">
        <v>202</v>
      </c>
      <c r="E87" s="171" t="s">
        <v>217</v>
      </c>
      <c r="F87" s="168" t="s">
        <v>219</v>
      </c>
      <c r="G87" s="674" t="s">
        <v>204</v>
      </c>
      <c r="H87" s="675" t="str">
        <f>IFERROR(VLOOKUP(D87,'ESG Database'!$D$15:$M$818,3,0),"")</f>
        <v>%</v>
      </c>
      <c r="I87" s="1183" t="str">
        <f>IFERROR(VLOOKUP(_xlfn.CONCAT(D87,E87,F87),'ESG Database'!$I$15:$S$818,2,0),"")</f>
        <v>-</v>
      </c>
      <c r="J87" s="1183" t="str">
        <f>IFERROR(VLOOKUP(_xlfn.CONCAT(D87,E87,F87),'ESG Database'!$I$15:$S$818,3,0),"")</f>
        <v>-</v>
      </c>
      <c r="K87" s="1212">
        <f>IFERROR(VLOOKUP(_xlfn.CONCAT(D87,E87,F87),'ESG Database'!$I$15:$S$818,4,0),"")</f>
        <v>2.35E-2</v>
      </c>
      <c r="L87" s="1212">
        <f>IFERROR(VLOOKUP(_xlfn.CONCAT(D87,E87,F87),'ESG Database'!$I$15:$S$818,5,0),"")</f>
        <v>2.64E-2</v>
      </c>
      <c r="M87" s="1212">
        <f>IFERROR(VLOOKUP(_xlfn.CONCAT(D87,E87,F87),'ESG Database'!$I$15:$S$818,6,0),"")</f>
        <v>2.3300000000000001E-2</v>
      </c>
      <c r="N87" s="1212">
        <f>IFERROR(VLOOKUP(_xlfn.CONCAT(D87,E87,F87),'ESG Database'!$I$15:$S$818,7,0),"")</f>
        <v>2.5999999999999999E-2</v>
      </c>
      <c r="O87" s="1183" t="str">
        <f t="shared" si="14"/>
        <v>-</v>
      </c>
      <c r="P87" s="1213">
        <f t="shared" si="15"/>
        <v>0.11587982832618016</v>
      </c>
      <c r="Q87" s="1322" t="str">
        <f>IFERROR(VLOOKUP(_xlfn.CONCAT(D87,E87,F87),'ESG Database'!$I$15:$S$818,11,0),"")</f>
        <v>-</v>
      </c>
      <c r="R87" s="677" t="str">
        <f>IFERROR(VLOOKUP(_xlfn.CONCAT(D87,E87,F87),'ESG Database'!$I$15:$S$818,12,0),"")</f>
        <v/>
      </c>
      <c r="S87" s="170"/>
      <c r="T87" s="593"/>
      <c r="U87" s="593"/>
      <c r="V87" s="13"/>
    </row>
    <row r="88" spans="1:22" ht="14">
      <c r="A88" s="43"/>
      <c r="B88" s="1796" t="s">
        <v>2033</v>
      </c>
      <c r="C88" s="1796"/>
      <c r="D88" s="1796"/>
      <c r="E88" s="1796"/>
      <c r="F88" s="1796"/>
      <c r="G88" s="1796"/>
      <c r="H88" s="1796"/>
      <c r="I88" s="1796"/>
      <c r="J88" s="1796"/>
      <c r="K88" s="1796"/>
      <c r="L88" s="1796"/>
      <c r="M88" s="1796"/>
      <c r="N88" s="1796"/>
      <c r="O88" s="1796"/>
      <c r="P88" s="1796"/>
      <c r="Q88" s="1796"/>
      <c r="R88" s="170"/>
      <c r="S88" s="593"/>
      <c r="T88" s="593"/>
      <c r="U88" s="13"/>
    </row>
    <row r="89" spans="1:22" ht="14">
      <c r="A89" s="43"/>
      <c r="B89" s="170"/>
      <c r="C89" s="170"/>
      <c r="D89" s="170"/>
      <c r="E89" s="170"/>
      <c r="F89" s="170"/>
      <c r="G89" s="170"/>
      <c r="H89" s="104"/>
      <c r="I89" s="663"/>
      <c r="J89" s="663"/>
      <c r="K89" s="678"/>
      <c r="L89" s="663"/>
      <c r="M89" s="663"/>
      <c r="N89" s="663"/>
      <c r="O89" s="663"/>
      <c r="P89" s="663"/>
      <c r="Q89" s="170"/>
      <c r="R89" s="170"/>
      <c r="S89" s="593"/>
      <c r="T89" s="593"/>
      <c r="U89" s="13"/>
    </row>
    <row r="90" spans="1:22" ht="14">
      <c r="A90" s="43"/>
      <c r="B90" s="56" t="s">
        <v>220</v>
      </c>
      <c r="C90" s="522"/>
      <c r="D90" s="522"/>
      <c r="E90" s="522"/>
      <c r="F90" s="522"/>
      <c r="G90" s="522"/>
      <c r="H90" s="104"/>
      <c r="I90" s="663"/>
      <c r="J90" s="663"/>
      <c r="K90" s="663"/>
      <c r="L90" s="663"/>
      <c r="M90" s="663"/>
      <c r="N90" s="663"/>
      <c r="O90" s="663"/>
      <c r="P90" s="663"/>
      <c r="Q90" s="522"/>
      <c r="R90" s="170"/>
      <c r="S90" s="593"/>
      <c r="T90" s="593"/>
      <c r="U90" s="13"/>
    </row>
    <row r="91" spans="1:22" ht="28">
      <c r="A91" s="43"/>
      <c r="B91" s="61"/>
      <c r="C91" s="61"/>
      <c r="D91" s="61" t="s">
        <v>11</v>
      </c>
      <c r="E91" s="139" t="s">
        <v>12</v>
      </c>
      <c r="F91" s="139" t="s">
        <v>13</v>
      </c>
      <c r="G91" s="61" t="s">
        <v>14</v>
      </c>
      <c r="H91" s="61" t="s">
        <v>15</v>
      </c>
      <c r="I91" s="62">
        <v>2019</v>
      </c>
      <c r="J91" s="62">
        <v>2021</v>
      </c>
      <c r="K91" s="62">
        <v>2022</v>
      </c>
      <c r="L91" s="62">
        <v>2023</v>
      </c>
      <c r="M91" s="62">
        <v>2024</v>
      </c>
      <c r="N91" s="825">
        <v>2025</v>
      </c>
      <c r="O91" s="825" t="s">
        <v>16</v>
      </c>
      <c r="P91" s="825" t="s">
        <v>1245</v>
      </c>
      <c r="Q91" s="1003" t="s">
        <v>17</v>
      </c>
      <c r="R91" s="1003" t="s">
        <v>18</v>
      </c>
      <c r="S91" s="170"/>
      <c r="T91" s="593"/>
      <c r="U91" s="593"/>
      <c r="V91" s="13"/>
    </row>
    <row r="92" spans="1:22" ht="27">
      <c r="A92" s="43"/>
      <c r="B92" s="1804" t="s">
        <v>221</v>
      </c>
      <c r="C92" s="1804"/>
      <c r="D92" s="172" t="s">
        <v>1826</v>
      </c>
      <c r="E92" s="172" t="s">
        <v>21</v>
      </c>
      <c r="F92" s="172" t="s">
        <v>24</v>
      </c>
      <c r="G92" s="177" t="s">
        <v>222</v>
      </c>
      <c r="H92" s="104" t="str">
        <f>IFERROR(VLOOKUP(D92,'ESG Database'!$D$15:$M$818,3,0),"")</f>
        <v>%</v>
      </c>
      <c r="I92" s="622"/>
      <c r="J92" s="1209">
        <f>IFERROR(VLOOKUP(_xlfn.CONCAT(D92,E92,F92),'ESG Database'!$I$15:$S$818,3,0),"")</f>
        <v>2.7E-2</v>
      </c>
      <c r="K92" s="1209">
        <f>IFERROR(VLOOKUP(_xlfn.CONCAT(D92,E92,F92),'ESG Database'!$I$15:$S$818,4,0),"")</f>
        <v>1.8800000000000001E-2</v>
      </c>
      <c r="L92" s="1209">
        <f>IFERROR(VLOOKUP(_xlfn.CONCAT(D92,E92,F92),'ESG Database'!$I$15:$S$818,5,0),"")</f>
        <v>2.0299999999999999E-2</v>
      </c>
      <c r="M92" s="1209">
        <f>IFERROR(VLOOKUP(_xlfn.CONCAT(D92,E92,F92),'ESG Database'!$I$15:$S$818,6,0),"")</f>
        <v>0.02</v>
      </c>
      <c r="N92" s="1209">
        <f>IFERROR(VLOOKUP(_xlfn.CONCAT(D92,E92,F92),'ESG Database'!$I$15:$S$818,7,0),"")</f>
        <v>1.8499999999999999E-2</v>
      </c>
      <c r="O92" s="314" t="str">
        <f t="shared" ref="O92:O97" si="16">IFERROR(N92/I92-1,"-")</f>
        <v>-</v>
      </c>
      <c r="P92" s="264">
        <f t="shared" ref="P92:P97" si="17">IFERROR(N92/M92-1,"-")</f>
        <v>-7.5000000000000067E-2</v>
      </c>
      <c r="Q92" s="1323" t="str">
        <f>IFERROR(VLOOKUP(_xlfn.CONCAT(D92,E92,F92),'ESG Database'!$I$15:$S$818,11,0),"")</f>
        <v>-</v>
      </c>
      <c r="R92" s="460" t="str">
        <f>IFERROR(VLOOKUP(_xlfn.CONCAT(D92,E92,F92),'ESG Database'!$I$15:$S$818,12,0),"")</f>
        <v/>
      </c>
      <c r="S92" s="170"/>
      <c r="T92" s="593"/>
      <c r="U92" s="593"/>
      <c r="V92" s="13"/>
    </row>
    <row r="93" spans="1:22" ht="27">
      <c r="A93" s="43"/>
      <c r="B93" s="1800" t="s">
        <v>1159</v>
      </c>
      <c r="C93" s="1800"/>
      <c r="D93" s="172" t="s">
        <v>1045</v>
      </c>
      <c r="E93" s="172" t="s">
        <v>21</v>
      </c>
      <c r="F93" s="172" t="s">
        <v>24</v>
      </c>
      <c r="G93" s="177" t="s">
        <v>1162</v>
      </c>
      <c r="H93" s="104" t="str">
        <f>IFERROR(VLOOKUP(D93,'ESG Database'!$D$15:$M$818,3,0),"")</f>
        <v>#</v>
      </c>
      <c r="I93" s="1088"/>
      <c r="J93" s="1246" t="str">
        <f>IFERROR(VLOOKUP(_xlfn.CONCAT(D93,E93,F93),'ESG Database'!$I$15:$S$818,3,0),"")</f>
        <v>-</v>
      </c>
      <c r="K93" s="1246" t="str">
        <f>IFERROR(VLOOKUP(_xlfn.CONCAT(D93,E93,F93),'ESG Database'!$I$15:$S$818,4,0),"")</f>
        <v>-</v>
      </c>
      <c r="L93" s="1246" t="str">
        <f>IFERROR(VLOOKUP(_xlfn.CONCAT(D93,E93,F93),'ESG Database'!$I$15:$S$818,5,0),"")</f>
        <v>-</v>
      </c>
      <c r="M93" s="1214">
        <f>IFERROR(VLOOKUP(_xlfn.CONCAT(D93,E93,F93),'ESG Database'!$I$15:$S$818,6,0),"")</f>
        <v>4571</v>
      </c>
      <c r="N93" s="1192">
        <f>IFERROR(VLOOKUP(_xlfn.CONCAT(D93,E93,F93),'ESG Database'!$I$15:$S$818,7,0),"")</f>
        <v>4025</v>
      </c>
      <c r="O93" s="314" t="str">
        <f t="shared" si="16"/>
        <v>-</v>
      </c>
      <c r="P93" s="264">
        <f t="shared" si="17"/>
        <v>-0.11944869831546712</v>
      </c>
      <c r="Q93" s="1323" t="str">
        <f>IFERROR(VLOOKUP(_xlfn.CONCAT(D93,E93,F93),'ESG Database'!$I$15:$S$818,11,0),"")</f>
        <v>-</v>
      </c>
      <c r="R93" s="460" t="str">
        <f>IFERROR(VLOOKUP(_xlfn.CONCAT(D93,E93,F93),'ESG Database'!$I$15:$S$818,12,0),"")</f>
        <v/>
      </c>
      <c r="S93" s="170"/>
      <c r="T93" s="593"/>
      <c r="U93" s="593"/>
      <c r="V93" s="13"/>
    </row>
    <row r="94" spans="1:22" ht="27">
      <c r="A94" s="43"/>
      <c r="B94" s="1800"/>
      <c r="C94" s="1800"/>
      <c r="D94" s="172" t="s">
        <v>1045</v>
      </c>
      <c r="E94" s="172" t="s">
        <v>21</v>
      </c>
      <c r="F94" s="172" t="s">
        <v>34</v>
      </c>
      <c r="G94" s="177" t="s">
        <v>1160</v>
      </c>
      <c r="H94" s="104" t="str">
        <f>IFERROR(VLOOKUP(D94,'ESG Database'!$D$15:$M$818,3,0),"")</f>
        <v>#</v>
      </c>
      <c r="I94" s="1088"/>
      <c r="J94" s="1246" t="str">
        <f>IFERROR(VLOOKUP(_xlfn.CONCAT(D94,E94,F94),'ESG Database'!$I$15:$S$818,3,0),"")</f>
        <v>-</v>
      </c>
      <c r="K94" s="1246" t="str">
        <f>IFERROR(VLOOKUP(_xlfn.CONCAT(D94,E94,F94),'ESG Database'!$I$15:$S$818,4,0),"")</f>
        <v>-</v>
      </c>
      <c r="L94" s="1246" t="str">
        <f>IFERROR(VLOOKUP(_xlfn.CONCAT(D94,E94,F94),'ESG Database'!$I$15:$S$818,5,0),"")</f>
        <v>-</v>
      </c>
      <c r="M94" s="1214">
        <f>IFERROR(VLOOKUP(_xlfn.CONCAT(D94,E94,F94),'ESG Database'!$I$15:$S$818,6,0),"")</f>
        <v>2794</v>
      </c>
      <c r="N94" s="1192">
        <f>IFERROR(VLOOKUP(_xlfn.CONCAT(D94,E94,F94),'ESG Database'!$I$15:$S$818,7,0),"")</f>
        <v>1658</v>
      </c>
      <c r="O94" s="314" t="str">
        <f t="shared" si="16"/>
        <v>-</v>
      </c>
      <c r="P94" s="264">
        <f t="shared" si="17"/>
        <v>-0.40658554044380812</v>
      </c>
      <c r="Q94" s="1323"/>
      <c r="R94" s="460"/>
      <c r="S94" s="170"/>
      <c r="T94" s="593"/>
      <c r="U94" s="593"/>
      <c r="V94" s="13"/>
    </row>
    <row r="95" spans="1:22" ht="27">
      <c r="A95" s="43"/>
      <c r="B95" s="1800"/>
      <c r="C95" s="1800"/>
      <c r="D95" s="172" t="s">
        <v>1045</v>
      </c>
      <c r="E95" s="172" t="s">
        <v>21</v>
      </c>
      <c r="F95" s="172" t="s">
        <v>195</v>
      </c>
      <c r="G95" s="177" t="s">
        <v>1161</v>
      </c>
      <c r="H95" s="104" t="str">
        <f>IFERROR(VLOOKUP(D95,'ESG Database'!$D$15:$M$818,3,0),"")</f>
        <v>#</v>
      </c>
      <c r="I95" s="1088"/>
      <c r="J95" s="1246" t="str">
        <f>IFERROR(VLOOKUP(_xlfn.CONCAT(D95,E95,F95),'ESG Database'!$I$15:$S$818,3,0),"")</f>
        <v>-</v>
      </c>
      <c r="K95" s="1246" t="str">
        <f>IFERROR(VLOOKUP(_xlfn.CONCAT(D95,E95,F95),'ESG Database'!$I$15:$S$818,4,0),"")</f>
        <v>-</v>
      </c>
      <c r="L95" s="1246" t="str">
        <f>IFERROR(VLOOKUP(_xlfn.CONCAT(D95,E95,F95),'ESG Database'!$I$15:$S$818,5,0),"")</f>
        <v>-</v>
      </c>
      <c r="M95" s="1214">
        <f>IFERROR(VLOOKUP(_xlfn.CONCAT(D95,E95,F95),'ESG Database'!$I$15:$S$818,6,0),"")</f>
        <v>1777</v>
      </c>
      <c r="N95" s="1192">
        <f>IFERROR(VLOOKUP(_xlfn.CONCAT(D95,E95,F95),'ESG Database'!$I$15:$S$818,7,0),"")</f>
        <v>2367</v>
      </c>
      <c r="O95" s="314" t="str">
        <f t="shared" si="16"/>
        <v>-</v>
      </c>
      <c r="P95" s="264">
        <f t="shared" si="17"/>
        <v>0.33202025886325259</v>
      </c>
      <c r="Q95" s="1323"/>
      <c r="R95" s="460"/>
      <c r="S95" s="170"/>
      <c r="T95" s="593"/>
      <c r="U95" s="593"/>
      <c r="V95" s="13"/>
    </row>
    <row r="96" spans="1:22" ht="27">
      <c r="A96" s="43"/>
      <c r="B96" s="1800" t="s">
        <v>1163</v>
      </c>
      <c r="C96" s="1800"/>
      <c r="D96" s="172" t="s">
        <v>1046</v>
      </c>
      <c r="E96" s="172" t="s">
        <v>21</v>
      </c>
      <c r="F96" s="172" t="s">
        <v>24</v>
      </c>
      <c r="G96" s="177" t="s">
        <v>1164</v>
      </c>
      <c r="H96" s="104" t="str">
        <f>IFERROR(VLOOKUP(D96,'ESG Database'!$D$15:$M$818,3,0),"")</f>
        <v>#</v>
      </c>
      <c r="I96" s="1088"/>
      <c r="J96" s="1246" t="str">
        <f>IFERROR(VLOOKUP(_xlfn.CONCAT(D96,E96,F96),'ESG Database'!$I$15:$S$818,3,0),"")</f>
        <v>-</v>
      </c>
      <c r="K96" s="1246" t="str">
        <f>IFERROR(VLOOKUP(_xlfn.CONCAT(D96,E96,F96),'ESG Database'!$I$15:$S$818,4,0),"")</f>
        <v>-</v>
      </c>
      <c r="L96" s="1246" t="str">
        <f>IFERROR(VLOOKUP(_xlfn.CONCAT(D96,E96,F96),'ESG Database'!$I$15:$S$818,5,0),"")</f>
        <v>-</v>
      </c>
      <c r="M96" s="1214">
        <f>IFERROR(VLOOKUP(_xlfn.CONCAT(D96,E96,F96),'ESG Database'!$I$15:$S$818,6,0),"")</f>
        <v>0</v>
      </c>
      <c r="N96" s="1017">
        <f>IFERROR(VLOOKUP(_xlfn.CONCAT(D96,E96,F96),'ESG Database'!$I$15:$S$818,7,0),"")</f>
        <v>0</v>
      </c>
      <c r="O96" s="314" t="str">
        <f t="shared" si="16"/>
        <v>-</v>
      </c>
      <c r="P96" s="314" t="str">
        <f t="shared" si="17"/>
        <v>-</v>
      </c>
      <c r="Q96" s="1323"/>
      <c r="R96" s="460"/>
      <c r="S96" s="170"/>
      <c r="T96" s="593"/>
      <c r="U96" s="593"/>
      <c r="V96" s="13"/>
    </row>
    <row r="97" spans="1:22" s="21" customFormat="1" ht="28.5">
      <c r="A97" s="174"/>
      <c r="B97" s="1802" t="s">
        <v>223</v>
      </c>
      <c r="C97" s="1802"/>
      <c r="D97" s="175" t="s">
        <v>224</v>
      </c>
      <c r="E97" s="175" t="s">
        <v>21</v>
      </c>
      <c r="F97" s="175" t="s">
        <v>24</v>
      </c>
      <c r="G97" s="176" t="s">
        <v>225</v>
      </c>
      <c r="H97" s="675" t="str">
        <f>IFERROR(VLOOKUP(D97,'ESG Database'!$D$15:$M$818,3,0),"")</f>
        <v>%</v>
      </c>
      <c r="I97" s="1089"/>
      <c r="J97" s="1212">
        <f>IFERROR(VLOOKUP(_xlfn.CONCAT(D97,E97,F97),'ESG Database'!$I$15:$S$818,3,0),"")</f>
        <v>5.5E-2</v>
      </c>
      <c r="K97" s="1212">
        <f>IFERROR(VLOOKUP(_xlfn.CONCAT(D97,E97,F97),'ESG Database'!$I$15:$S$818,4,0),"")</f>
        <v>5.8000000000000003E-2</v>
      </c>
      <c r="L97" s="1212">
        <f>IFERROR(VLOOKUP(_xlfn.CONCAT(D97,E97,F97),'ESG Database'!$I$15:$S$818,5,0),"")</f>
        <v>7.4999999999999997E-2</v>
      </c>
      <c r="M97" s="1212">
        <f>IFERROR(VLOOKUP(_xlfn.CONCAT(D97,E97,F97),'ESG Database'!$I$15:$S$818,6,0),"")</f>
        <v>5.1999999999999998E-2</v>
      </c>
      <c r="N97" s="1212">
        <f>IFERROR(VLOOKUP(_xlfn.CONCAT(D97,E97,F97),'ESG Database'!$I$15:$S$818,7,0),"")</f>
        <v>0.06</v>
      </c>
      <c r="O97" s="1546" t="str">
        <f t="shared" si="16"/>
        <v>-</v>
      </c>
      <c r="P97" s="676">
        <f t="shared" si="17"/>
        <v>0.15384615384615397</v>
      </c>
      <c r="Q97" s="1324" t="str">
        <f>IFERROR(VLOOKUP(_xlfn.CONCAT(D97,E97,F97),'ESG Database'!$I$15:$S$818,11,0),"")</f>
        <v>-</v>
      </c>
      <c r="R97" s="679" t="str">
        <f>IFERROR(VLOOKUP(_xlfn.CONCAT(D97,E97,F97),'ESG Database'!$I$15:$S$818,12,0),"")</f>
        <v/>
      </c>
      <c r="S97" s="468"/>
      <c r="T97" s="680"/>
      <c r="U97" s="680"/>
      <c r="V97" s="680"/>
    </row>
    <row r="98" spans="1:22" ht="26" customHeight="1">
      <c r="A98" s="43"/>
      <c r="B98" s="1796" t="s">
        <v>2034</v>
      </c>
      <c r="C98" s="1796"/>
      <c r="D98" s="1796"/>
      <c r="E98" s="1796"/>
      <c r="F98" s="1796"/>
      <c r="G98" s="1796"/>
      <c r="H98" s="1796"/>
      <c r="I98" s="1796"/>
      <c r="J98" s="1796"/>
      <c r="K98" s="1796"/>
      <c r="L98" s="1796"/>
      <c r="M98" s="1796"/>
      <c r="N98" s="1796"/>
      <c r="O98" s="1796"/>
      <c r="P98" s="1796"/>
      <c r="Q98" s="1796"/>
      <c r="R98" s="170"/>
      <c r="S98" s="593"/>
      <c r="T98" s="593"/>
      <c r="U98" s="13"/>
    </row>
    <row r="99" spans="1:22" ht="14">
      <c r="A99" s="43"/>
      <c r="B99" s="170"/>
      <c r="C99" s="170"/>
      <c r="D99" s="170"/>
      <c r="E99" s="170"/>
      <c r="F99" s="170"/>
      <c r="G99" s="170"/>
      <c r="H99" s="104"/>
      <c r="I99" s="663"/>
      <c r="J99" s="663"/>
      <c r="K99" s="663"/>
      <c r="L99" s="663"/>
      <c r="M99" s="663"/>
      <c r="N99" s="663"/>
      <c r="O99" s="663"/>
      <c r="P99" s="663"/>
      <c r="Q99" s="170"/>
      <c r="R99" s="170"/>
      <c r="S99" s="593"/>
      <c r="T99" s="593"/>
      <c r="U99" s="13"/>
    </row>
    <row r="100" spans="1:22" ht="18.5">
      <c r="A100" s="43"/>
      <c r="B100" s="110" t="s">
        <v>226</v>
      </c>
      <c r="C100" s="170"/>
      <c r="D100" s="170"/>
      <c r="E100" s="170"/>
      <c r="F100" s="170"/>
      <c r="G100" s="170"/>
      <c r="H100" s="104"/>
      <c r="I100" s="663"/>
      <c r="J100" s="663"/>
      <c r="K100" s="663"/>
      <c r="L100" s="663"/>
      <c r="M100" s="663"/>
      <c r="N100" s="663"/>
      <c r="O100" s="663"/>
      <c r="P100" s="663"/>
      <c r="Q100" s="170"/>
      <c r="R100" s="170"/>
      <c r="S100" s="593"/>
      <c r="T100" s="593"/>
      <c r="U100" s="13"/>
    </row>
    <row r="101" spans="1:22" ht="14">
      <c r="A101" s="43"/>
      <c r="B101" s="56" t="s">
        <v>227</v>
      </c>
      <c r="C101" s="170"/>
      <c r="D101" s="170"/>
      <c r="E101" s="170"/>
      <c r="F101" s="170"/>
      <c r="G101" s="170"/>
      <c r="H101" s="104"/>
      <c r="I101" s="663"/>
      <c r="J101" s="663"/>
      <c r="K101" s="663"/>
      <c r="L101" s="663"/>
      <c r="M101" s="663"/>
      <c r="N101" s="663"/>
      <c r="O101" s="663"/>
      <c r="P101" s="663"/>
      <c r="Q101" s="170"/>
      <c r="R101" s="170"/>
      <c r="S101" s="593"/>
      <c r="T101" s="593"/>
      <c r="U101" s="13"/>
    </row>
    <row r="102" spans="1:22" ht="30" customHeight="1">
      <c r="A102" s="43"/>
      <c r="B102" s="139" t="s">
        <v>178</v>
      </c>
      <c r="C102" s="61"/>
      <c r="D102" s="61" t="s">
        <v>11</v>
      </c>
      <c r="E102" s="139" t="s">
        <v>12</v>
      </c>
      <c r="F102" s="139" t="s">
        <v>13</v>
      </c>
      <c r="G102" s="61" t="s">
        <v>14</v>
      </c>
      <c r="H102" s="61" t="s">
        <v>15</v>
      </c>
      <c r="I102" s="62">
        <v>2019</v>
      </c>
      <c r="J102" s="62">
        <v>2021</v>
      </c>
      <c r="K102" s="62">
        <v>2022</v>
      </c>
      <c r="L102" s="62">
        <v>2023</v>
      </c>
      <c r="M102" s="62">
        <v>2024</v>
      </c>
      <c r="N102" s="825">
        <v>2025</v>
      </c>
      <c r="O102" s="825" t="s">
        <v>16</v>
      </c>
      <c r="P102" s="825" t="s">
        <v>1245</v>
      </c>
      <c r="Q102" s="1003" t="s">
        <v>17</v>
      </c>
      <c r="R102" s="1003" t="s">
        <v>18</v>
      </c>
      <c r="S102" s="170"/>
      <c r="T102" s="593"/>
      <c r="U102" s="593"/>
      <c r="V102" s="13"/>
    </row>
    <row r="103" spans="1:22" ht="42">
      <c r="A103" s="43"/>
      <c r="B103" s="1803" t="s">
        <v>228</v>
      </c>
      <c r="C103" s="1803"/>
      <c r="D103" s="173" t="s">
        <v>229</v>
      </c>
      <c r="E103" s="173" t="s">
        <v>21</v>
      </c>
      <c r="F103" s="173" t="s">
        <v>24</v>
      </c>
      <c r="G103" s="523" t="s">
        <v>230</v>
      </c>
      <c r="H103" s="681" t="str">
        <f>IFERROR(VLOOKUP(D103,'ESG Database'!$D$15:$M$818,3,0),"")</f>
        <v>#</v>
      </c>
      <c r="I103" s="1217" t="str">
        <f>IFERROR(VLOOKUP(_xlfn.CONCAT(D103,E103,F103),'ESG Database'!$I$15:$S$818,2,0),"")</f>
        <v>-</v>
      </c>
      <c r="J103" s="1215">
        <f>IFERROR(VLOOKUP(_xlfn.CONCAT(D103,E103,F103),'ESG Database'!$I$15:$S$818,3,0),"")</f>
        <v>139594</v>
      </c>
      <c r="K103" s="1215">
        <f>IFERROR(VLOOKUP(_xlfn.CONCAT(D103,E103,F103),'ESG Database'!$I$15:$S$818,4,0),"")</f>
        <v>140789</v>
      </c>
      <c r="L103" s="1215">
        <f>IFERROR(VLOOKUP(_xlfn.CONCAT(D103,E103,F103),'ESG Database'!$I$15:$S$818,5,0),"")</f>
        <v>61182</v>
      </c>
      <c r="M103" s="1215">
        <f>IFERROR(VLOOKUP(_xlfn.CONCAT(D103,E103,F103),'ESG Database'!$I$15:$S$818,6,0),"")</f>
        <v>69354</v>
      </c>
      <c r="N103" s="1547">
        <f>IFERROR(VLOOKUP(_xlfn.CONCAT(D103,E103,F103),'ESG Database'!$I$15:$S$818,7,0),"")</f>
        <v>78727</v>
      </c>
      <c r="O103" s="623" t="str">
        <f t="shared" ref="O103:O116" si="18">IFERROR(N103/I103-1,"-")</f>
        <v>-</v>
      </c>
      <c r="P103" s="682">
        <f t="shared" ref="P103:P116" si="19">IFERROR(N103/M103-1,"-")</f>
        <v>0.13514721573377164</v>
      </c>
      <c r="Q103" s="1325" t="str">
        <f>IFERROR(VLOOKUP(_xlfn.CONCAT(D103,E103,F103),'ESG Database'!$I$15:$S$818,11,0),"")</f>
        <v>-</v>
      </c>
      <c r="R103" s="683" t="str">
        <f>IFERROR(VLOOKUP(_xlfn.CONCAT(D103,E103,F103),'ESG Database'!$I$15:$S$818,12,0),"")</f>
        <v/>
      </c>
      <c r="S103" s="170"/>
      <c r="T103" s="593"/>
      <c r="U103" s="593"/>
      <c r="V103" s="13"/>
    </row>
    <row r="104" spans="1:22" ht="14">
      <c r="A104" s="43"/>
      <c r="B104" s="1750" t="s">
        <v>231</v>
      </c>
      <c r="C104" s="177" t="s">
        <v>232</v>
      </c>
      <c r="D104" s="172" t="s">
        <v>233</v>
      </c>
      <c r="E104" s="172" t="s">
        <v>21</v>
      </c>
      <c r="F104" s="162" t="s">
        <v>1051</v>
      </c>
      <c r="G104" s="177" t="s">
        <v>234</v>
      </c>
      <c r="H104" s="104" t="s">
        <v>235</v>
      </c>
      <c r="I104" s="314" t="str">
        <f>IFERROR(VLOOKUP(_xlfn.CONCAT(D104,E104,F104),'ESG Database'!$I$15:$S$818,2,0),"")</f>
        <v>-</v>
      </c>
      <c r="J104" s="1219" t="str">
        <f>IFERROR(VLOOKUP(_xlfn.CONCAT(D104,E104,F104),'ESG Database'!$I$15:$S$818,3,0),"")</f>
        <v>-</v>
      </c>
      <c r="K104" s="1209">
        <f>IFERROR(VLOOKUP(_xlfn.CONCAT(D104,E104,F104),'ESG Database'!$I$15:$S$818,4,0),"")</f>
        <v>0.621</v>
      </c>
      <c r="L104" s="1209">
        <f>IFERROR(VLOOKUP(_xlfn.CONCAT(D104,E104,F104),'ESG Database'!$I$15:$S$818,5,0),"")</f>
        <v>0.59599999999999997</v>
      </c>
      <c r="M104" s="1209">
        <f>IFERROR(VLOOKUP(_xlfn.CONCAT(D104,E104,F104),'ESG Database'!$I$15:$S$818,6,0),"")</f>
        <v>0.62</v>
      </c>
      <c r="N104" s="1209">
        <f>IFERROR(VLOOKUP(_xlfn.CONCAT(D104,E104,F104),'ESG Database'!$I$15:$S$818,7,0),"")</f>
        <v>0.61</v>
      </c>
      <c r="O104" s="314" t="str">
        <f t="shared" si="18"/>
        <v>-</v>
      </c>
      <c r="P104" s="264">
        <f t="shared" si="19"/>
        <v>-1.6129032258064502E-2</v>
      </c>
      <c r="Q104" s="1326" t="str">
        <f>IFERROR(VLOOKUP(_xlfn.CONCAT(D104,E104,F104),'ESG Database'!$I$15:$S$818,11,0),"")</f>
        <v>-</v>
      </c>
      <c r="R104" s="592" t="str">
        <f>IFERROR(VLOOKUP(_xlfn.CONCAT(D104,E104,F104),'ESG Database'!$I$15:$S$818,12,0),"")</f>
        <v/>
      </c>
      <c r="S104" s="593"/>
      <c r="T104" s="593"/>
      <c r="U104" s="13"/>
    </row>
    <row r="105" spans="1:22" ht="27">
      <c r="A105" s="43"/>
      <c r="B105" s="1750"/>
      <c r="C105" s="177" t="s">
        <v>236</v>
      </c>
      <c r="D105" s="172" t="s">
        <v>233</v>
      </c>
      <c r="E105" s="172" t="s">
        <v>21</v>
      </c>
      <c r="F105" s="162" t="s">
        <v>1052</v>
      </c>
      <c r="G105" s="177" t="s">
        <v>234</v>
      </c>
      <c r="H105" s="104" t="s">
        <v>235</v>
      </c>
      <c r="I105" s="314" t="str">
        <f>IFERROR(VLOOKUP(_xlfn.CONCAT(D105,E105,F105),'ESG Database'!$I$15:$S$818,2,0),"")</f>
        <v>-</v>
      </c>
      <c r="J105" s="1219" t="str">
        <f>IFERROR(VLOOKUP(_xlfn.CONCAT(D105,E105,F105),'ESG Database'!$I$15:$S$818,3,0),"")</f>
        <v>-</v>
      </c>
      <c r="K105" s="1209">
        <f>IFERROR(VLOOKUP(_xlfn.CONCAT(D105,E105,F105),'ESG Database'!$I$15:$S$818,4,0),"")</f>
        <v>0.35199999999999998</v>
      </c>
      <c r="L105" s="1209">
        <f>IFERROR(VLOOKUP(_xlfn.CONCAT(D105,E105,F105),'ESG Database'!$I$15:$S$818,5,0),"")</f>
        <v>0.372</v>
      </c>
      <c r="M105" s="1209">
        <f>IFERROR(VLOOKUP(_xlfn.CONCAT(D105,E105,F105),'ESG Database'!$I$15:$S$818,6,0),"")</f>
        <v>0.35299999999999998</v>
      </c>
      <c r="N105" s="1209">
        <f>IFERROR(VLOOKUP(_xlfn.CONCAT(D105,E105,F105),'ESG Database'!$I$15:$S$818,7,0),"")</f>
        <v>0.36199999999999999</v>
      </c>
      <c r="O105" s="314" t="str">
        <f t="shared" si="18"/>
        <v>-</v>
      </c>
      <c r="P105" s="264">
        <f t="shared" si="19"/>
        <v>2.5495750708215414E-2</v>
      </c>
      <c r="Q105" s="1326" t="str">
        <f>IFERROR(VLOOKUP(_xlfn.CONCAT(D105,E105,F105),'ESG Database'!$I$15:$S$818,11,0),"")</f>
        <v>-</v>
      </c>
      <c r="R105" s="592" t="str">
        <f>IFERROR(VLOOKUP(_xlfn.CONCAT(D105,E105,F105),'ESG Database'!$I$15:$S$818,12,0),"")</f>
        <v/>
      </c>
      <c r="S105" s="593"/>
      <c r="T105" s="593"/>
      <c r="U105" s="13"/>
    </row>
    <row r="106" spans="1:22" ht="14">
      <c r="A106" s="43"/>
      <c r="B106" s="1750"/>
      <c r="C106" s="177" t="s">
        <v>237</v>
      </c>
      <c r="D106" s="172" t="s">
        <v>233</v>
      </c>
      <c r="E106" s="172" t="s">
        <v>21</v>
      </c>
      <c r="F106" s="162" t="s">
        <v>1053</v>
      </c>
      <c r="G106" s="177" t="s">
        <v>234</v>
      </c>
      <c r="H106" s="104" t="s">
        <v>235</v>
      </c>
      <c r="I106" s="314" t="str">
        <f>IFERROR(VLOOKUP(_xlfn.CONCAT(D106,E106,F106),'ESG Database'!$I$15:$S$818,2,0),"")</f>
        <v>-</v>
      </c>
      <c r="J106" s="1219" t="str">
        <f>IFERROR(VLOOKUP(_xlfn.CONCAT(D106,E106,F106),'ESG Database'!$I$15:$S$818,3,0),"")</f>
        <v>-</v>
      </c>
      <c r="K106" s="1209">
        <f>IFERROR(VLOOKUP(_xlfn.CONCAT(D106,E106,F106),'ESG Database'!$I$15:$S$818,4,0),"")</f>
        <v>2.7E-2</v>
      </c>
      <c r="L106" s="1209">
        <f>IFERROR(VLOOKUP(_xlfn.CONCAT(D106,E106,F106),'ESG Database'!$I$15:$S$818,5,0),"")</f>
        <v>3.2000000000000001E-2</v>
      </c>
      <c r="M106" s="1209">
        <f>IFERROR(VLOOKUP(_xlfn.CONCAT(D106,E106,F106),'ESG Database'!$I$15:$S$818,6,0),"")</f>
        <v>2.7E-2</v>
      </c>
      <c r="N106" s="1209">
        <f>IFERROR(VLOOKUP(_xlfn.CONCAT(D106,E106,F106),'ESG Database'!$I$15:$S$818,7,0),"")</f>
        <v>2.8000000000000001E-2</v>
      </c>
      <c r="O106" s="314" t="str">
        <f t="shared" si="18"/>
        <v>-</v>
      </c>
      <c r="P106" s="264">
        <f t="shared" si="19"/>
        <v>3.7037037037036979E-2</v>
      </c>
      <c r="Q106" s="1326" t="str">
        <f>IFERROR(VLOOKUP(_xlfn.CONCAT(D106,E106,F106),'ESG Database'!$I$15:$S$818,11,0),"")</f>
        <v>-</v>
      </c>
      <c r="R106" s="592" t="str">
        <f>IFERROR(VLOOKUP(_xlfn.CONCAT(D106,E106,F106),'ESG Database'!$I$15:$S$818,12,0),"")</f>
        <v/>
      </c>
      <c r="S106" s="593"/>
      <c r="T106" s="593"/>
      <c r="U106" s="13"/>
    </row>
    <row r="107" spans="1:22" ht="14">
      <c r="A107" s="43"/>
      <c r="B107" s="1750" t="s">
        <v>238</v>
      </c>
      <c r="C107" s="178" t="s">
        <v>239</v>
      </c>
      <c r="D107" s="594" t="s">
        <v>240</v>
      </c>
      <c r="E107" s="594" t="s">
        <v>21</v>
      </c>
      <c r="F107" s="594" t="s">
        <v>34</v>
      </c>
      <c r="G107" s="180" t="s">
        <v>234</v>
      </c>
      <c r="H107" s="595" t="s">
        <v>235</v>
      </c>
      <c r="I107" s="1179" t="str">
        <f>IFERROR(VLOOKUP(_xlfn.CONCAT(D107,E107,F107),'ESG Database'!$I$15:$S$818,2,0),"")</f>
        <v>-</v>
      </c>
      <c r="J107" s="1220" t="str">
        <f>IFERROR(VLOOKUP(_xlfn.CONCAT(D107,E107,F107),'ESG Database'!$I$15:$S$818,3,0),"")</f>
        <v>-</v>
      </c>
      <c r="K107" s="1221">
        <f>IFERROR(VLOOKUP(_xlfn.CONCAT(D107,E107,F107),'ESG Database'!$I$15:$S$818,4,0),"")</f>
        <v>0.39600000000000002</v>
      </c>
      <c r="L107" s="1221">
        <f>IFERROR(VLOOKUP(_xlfn.CONCAT(D107,E107,F107),'ESG Database'!$I$15:$S$818,5,0),"")</f>
        <v>0.40400000000000003</v>
      </c>
      <c r="M107" s="1221">
        <f>IFERROR(VLOOKUP(_xlfn.CONCAT(D107,E107,F107),'ESG Database'!$I$15:$S$818,6,0),"")</f>
        <v>0.42699999999999999</v>
      </c>
      <c r="N107" s="614">
        <f>IFERROR(VLOOKUP(_xlfn.CONCAT(D107,E107,F107),'ESG Database'!$I$15:$S$818,7,0),"")</f>
        <v>0.41899999999999998</v>
      </c>
      <c r="O107" s="624" t="str">
        <f t="shared" si="18"/>
        <v>-</v>
      </c>
      <c r="P107" s="298">
        <f t="shared" si="19"/>
        <v>-1.87353629976581E-2</v>
      </c>
      <c r="Q107" s="1327" t="str">
        <f>IFERROR(VLOOKUP(_xlfn.CONCAT(D107,E107,F107),'ESG Database'!$I$15:$S$818,11,0),"")</f>
        <v>-</v>
      </c>
      <c r="R107" s="596" t="str">
        <f>IFERROR(VLOOKUP(_xlfn.CONCAT(D107,E107,F107),'ESG Database'!$I$15:$S$818,12,0),"")</f>
        <v/>
      </c>
      <c r="S107" s="593"/>
      <c r="T107" s="593"/>
      <c r="U107" s="13"/>
    </row>
    <row r="108" spans="1:22" ht="14">
      <c r="A108" s="43"/>
      <c r="B108" s="1750"/>
      <c r="C108" s="112" t="s">
        <v>241</v>
      </c>
      <c r="D108" s="172" t="s">
        <v>240</v>
      </c>
      <c r="E108" s="172" t="s">
        <v>21</v>
      </c>
      <c r="F108" s="172" t="s">
        <v>195</v>
      </c>
      <c r="G108" s="177" t="s">
        <v>234</v>
      </c>
      <c r="H108" s="104" t="s">
        <v>235</v>
      </c>
      <c r="I108" s="1218" t="str">
        <f>IFERROR(VLOOKUP(_xlfn.CONCAT(D108,E108,F108),'ESG Database'!$I$15:$S$818,2,0),"")</f>
        <v>-</v>
      </c>
      <c r="J108" s="1222" t="str">
        <f>IFERROR(VLOOKUP(_xlfn.CONCAT(D108,E108,F108),'ESG Database'!$I$15:$S$818,3,0),"")</f>
        <v>-</v>
      </c>
      <c r="K108" s="1223">
        <f>IFERROR(VLOOKUP(_xlfn.CONCAT(D108,E108,F108),'ESG Database'!$I$15:$S$818,4,0),"")</f>
        <v>0.60399999999999998</v>
      </c>
      <c r="L108" s="1223">
        <f>IFERROR(VLOOKUP(_xlfn.CONCAT(D108,E108,F108),'ESG Database'!$I$15:$S$818,5,0),"")</f>
        <v>0.59599999999999997</v>
      </c>
      <c r="M108" s="1223">
        <f>IFERROR(VLOOKUP(_xlfn.CONCAT(D108,E108,F108),'ESG Database'!$I$15:$S$818,6,0),"")</f>
        <v>0.57299999999999995</v>
      </c>
      <c r="N108" s="615">
        <f>IFERROR(VLOOKUP(_xlfn.CONCAT(D108,E108,F108),'ESG Database'!$I$15:$S$818,7,0),"")</f>
        <v>0.58099999999999996</v>
      </c>
      <c r="O108" s="625" t="str">
        <f t="shared" si="18"/>
        <v>-</v>
      </c>
      <c r="P108" s="597">
        <f t="shared" si="19"/>
        <v>1.3961605584642323E-2</v>
      </c>
      <c r="Q108" s="1326" t="str">
        <f>IFERROR(VLOOKUP(_xlfn.CONCAT(D108,E108,F108),'ESG Database'!$I$15:$S$818,11,0),"")</f>
        <v>-</v>
      </c>
      <c r="R108" s="592" t="str">
        <f>IFERROR(VLOOKUP(_xlfn.CONCAT(D108,E108,F108),'ESG Database'!$I$15:$S$818,12,0),"")</f>
        <v/>
      </c>
      <c r="S108" s="593"/>
      <c r="T108" s="593"/>
      <c r="U108" s="13"/>
    </row>
    <row r="109" spans="1:22" ht="14">
      <c r="A109" s="43"/>
      <c r="B109" s="1750" t="s">
        <v>242</v>
      </c>
      <c r="C109" s="183" t="s">
        <v>176</v>
      </c>
      <c r="D109" s="179" t="s">
        <v>243</v>
      </c>
      <c r="E109" s="179" t="s">
        <v>176</v>
      </c>
      <c r="F109" s="179" t="s">
        <v>24</v>
      </c>
      <c r="G109" s="180" t="s">
        <v>234</v>
      </c>
      <c r="H109" s="595" t="s">
        <v>235</v>
      </c>
      <c r="I109" s="624" t="str">
        <f>IFERROR(VLOOKUP(_xlfn.CONCAT(D109,E109,F109),'ESG Database'!$I$15:$S$818,2,0),"")</f>
        <v>-</v>
      </c>
      <c r="J109" s="1224" t="str">
        <f>IFERROR(VLOOKUP(_xlfn.CONCAT(D109,E109,F109),'ESG Database'!$I$15:$S$818,3,0),"")</f>
        <v>-</v>
      </c>
      <c r="K109" s="1224" t="str">
        <f>IFERROR(VLOOKUP(_xlfn.CONCAT(D109,E109,F109),'ESG Database'!$I$15:$S$818,4,0),"")</f>
        <v>-</v>
      </c>
      <c r="L109" s="1221">
        <f>IFERROR(VLOOKUP(_xlfn.CONCAT(D109,E109,F109),'ESG Database'!$I$15:$S$818,5,0),"")</f>
        <v>0.48599999999999999</v>
      </c>
      <c r="M109" s="1221">
        <f>IFERROR(VLOOKUP(_xlfn.CONCAT(D109,E109,F109),'ESG Database'!$I$15:$S$818,6,0),"")</f>
        <v>0.63200000000000001</v>
      </c>
      <c r="N109" s="614">
        <f>IFERROR(VLOOKUP(_xlfn.CONCAT(D109,E109,F109),'ESG Database'!$I$15:$S$818,7,0),"")</f>
        <v>0.67700000000000005</v>
      </c>
      <c r="O109" s="624" t="str">
        <f t="shared" si="18"/>
        <v>-</v>
      </c>
      <c r="P109" s="298">
        <f t="shared" si="19"/>
        <v>7.1202531645569778E-2</v>
      </c>
      <c r="Q109" s="1327" t="str">
        <f>IFERROR(VLOOKUP(_xlfn.CONCAT(D109,E109,F109),'ESG Database'!$I$15:$S$818,11,0),"")</f>
        <v>-</v>
      </c>
      <c r="R109" s="596" t="str">
        <f>IFERROR(VLOOKUP(_xlfn.CONCAT(D109,E109,F109),'ESG Database'!$I$15:$S$818,12,0),"")</f>
        <v/>
      </c>
      <c r="S109" s="593"/>
      <c r="T109" s="593"/>
      <c r="U109" s="13"/>
    </row>
    <row r="110" spans="1:22" ht="14">
      <c r="A110" s="43"/>
      <c r="B110" s="1750"/>
      <c r="C110" s="112" t="s">
        <v>244</v>
      </c>
      <c r="D110" s="162" t="s">
        <v>243</v>
      </c>
      <c r="E110" s="162" t="s">
        <v>1006</v>
      </c>
      <c r="F110" s="162" t="s">
        <v>24</v>
      </c>
      <c r="G110" s="177" t="s">
        <v>234</v>
      </c>
      <c r="H110" s="104" t="s">
        <v>235</v>
      </c>
      <c r="I110" s="625" t="str">
        <f>IFERROR(VLOOKUP(_xlfn.CONCAT(D110,E110,F110),'ESG Database'!$I$15:$S$818,2,0),"")</f>
        <v>-</v>
      </c>
      <c r="J110" s="1225" t="str">
        <f>IFERROR(VLOOKUP(_xlfn.CONCAT(D110,E110,F110),'ESG Database'!$I$15:$S$818,3,0),"")</f>
        <v>-</v>
      </c>
      <c r="K110" s="1225" t="str">
        <f>IFERROR(VLOOKUP(_xlfn.CONCAT(D110,E110,F110),'ESG Database'!$I$15:$S$818,4,0),"")</f>
        <v>-</v>
      </c>
      <c r="L110" s="1223">
        <f>IFERROR(VLOOKUP(_xlfn.CONCAT(D110,E110,F110),'ESG Database'!$I$15:$S$818,5,0),"")</f>
        <v>0.433</v>
      </c>
      <c r="M110" s="1223">
        <f>IFERROR(VLOOKUP(_xlfn.CONCAT(D110,E110,F110),'ESG Database'!$I$15:$S$818,6,0),"")</f>
        <v>0.28799999999999998</v>
      </c>
      <c r="N110" s="615">
        <f>IFERROR(VLOOKUP(_xlfn.CONCAT(D110,E110,F110),'ESG Database'!$I$15:$S$818,7,0),"")</f>
        <v>0.23</v>
      </c>
      <c r="O110" s="625" t="str">
        <f t="shared" si="18"/>
        <v>-</v>
      </c>
      <c r="P110" s="597">
        <f t="shared" si="19"/>
        <v>-0.20138888888888884</v>
      </c>
      <c r="Q110" s="1326" t="str">
        <f>IFERROR(VLOOKUP(_xlfn.CONCAT(D110,E110,F110),'ESG Database'!$I$15:$S$818,11,0),"")</f>
        <v>-</v>
      </c>
      <c r="R110" s="592" t="str">
        <f>IFERROR(VLOOKUP(_xlfn.CONCAT(D110,E110,F110),'ESG Database'!$I$15:$S$818,12,0),"")</f>
        <v/>
      </c>
      <c r="S110" s="593"/>
      <c r="T110" s="593"/>
      <c r="U110" s="13"/>
    </row>
    <row r="111" spans="1:22" ht="14">
      <c r="A111" s="43"/>
      <c r="B111" s="1750"/>
      <c r="C111" s="112" t="s">
        <v>245</v>
      </c>
      <c r="D111" s="182" t="s">
        <v>243</v>
      </c>
      <c r="E111" s="182" t="s">
        <v>245</v>
      </c>
      <c r="F111" s="182" t="s">
        <v>24</v>
      </c>
      <c r="G111" s="328" t="s">
        <v>234</v>
      </c>
      <c r="H111" s="598" t="s">
        <v>235</v>
      </c>
      <c r="I111" s="626" t="str">
        <f>IFERROR(VLOOKUP(_xlfn.CONCAT(D111,E111,F111),'ESG Database'!$I$15:$S$818,2,0),"")</f>
        <v>-</v>
      </c>
      <c r="J111" s="1226" t="str">
        <f>IFERROR(VLOOKUP(_xlfn.CONCAT(D111,E111,F111),'ESG Database'!$I$15:$S$818,3,0),"")</f>
        <v>-</v>
      </c>
      <c r="K111" s="1226" t="str">
        <f>IFERROR(VLOOKUP(_xlfn.CONCAT(D111,E111,F111),'ESG Database'!$I$15:$S$818,4,0),"")</f>
        <v>-</v>
      </c>
      <c r="L111" s="1227">
        <f>IFERROR(VLOOKUP(_xlfn.CONCAT(D111,E111,F111),'ESG Database'!$I$15:$S$818,5,0),"")</f>
        <v>8.1000000000000003E-2</v>
      </c>
      <c r="M111" s="1227">
        <f>IFERROR(VLOOKUP(_xlfn.CONCAT(D111,E111,F111),'ESG Database'!$I$15:$S$818,6,0),"")</f>
        <v>0.08</v>
      </c>
      <c r="N111" s="616">
        <f>IFERROR(VLOOKUP(_xlfn.CONCAT(D111,E111,F111),'ESG Database'!$I$15:$S$818,7,0),"")</f>
        <v>9.2999999999999999E-2</v>
      </c>
      <c r="O111" s="626" t="str">
        <f t="shared" si="18"/>
        <v>-</v>
      </c>
      <c r="P111" s="599">
        <f t="shared" si="19"/>
        <v>0.16249999999999987</v>
      </c>
      <c r="Q111" s="1328" t="str">
        <f>IFERROR(VLOOKUP(_xlfn.CONCAT(D111,E111,F111),'ESG Database'!$I$15:$S$818,11,0),"")</f>
        <v>-</v>
      </c>
      <c r="R111" s="600" t="str">
        <f>IFERROR(VLOOKUP(_xlfn.CONCAT(D111,E111,F111),'ESG Database'!$I$15:$S$818,12,0),"")</f>
        <v/>
      </c>
      <c r="S111" s="593"/>
      <c r="T111" s="593"/>
      <c r="U111" s="13"/>
    </row>
    <row r="112" spans="1:22" ht="14">
      <c r="A112" s="43"/>
      <c r="B112" s="1748" t="s">
        <v>246</v>
      </c>
      <c r="C112" s="183" t="s">
        <v>247</v>
      </c>
      <c r="D112" s="172" t="s">
        <v>248</v>
      </c>
      <c r="E112" s="172" t="s">
        <v>21</v>
      </c>
      <c r="F112" s="172" t="s">
        <v>247</v>
      </c>
      <c r="G112" s="177" t="s">
        <v>234</v>
      </c>
      <c r="H112" s="104" t="s">
        <v>235</v>
      </c>
      <c r="I112" s="314" t="str">
        <f>IFERROR(VLOOKUP(_xlfn.CONCAT(D112,E112,F112),'ESG Database'!$I$15:$S$818,2,0),"")</f>
        <v>-</v>
      </c>
      <c r="J112" s="1219" t="str">
        <f>IFERROR(VLOOKUP(_xlfn.CONCAT(D112,E112,F112),'ESG Database'!$I$15:$S$818,3,0),"")</f>
        <v>-</v>
      </c>
      <c r="K112" s="1209">
        <f>IFERROR(VLOOKUP(_xlfn.CONCAT(D112,E112,F112),'ESG Database'!$I$15:$S$818,4,0),"")</f>
        <v>0.747</v>
      </c>
      <c r="L112" s="1209">
        <f>IFERROR(VLOOKUP(_xlfn.CONCAT(D112,E112,F112),'ESG Database'!$I$15:$S$818,5,0),"")</f>
        <v>0.73699999999999999</v>
      </c>
      <c r="M112" s="1209">
        <f>IFERROR(VLOOKUP(_xlfn.CONCAT(D112,E112,F112),'ESG Database'!$I$15:$S$818,6,0),"")</f>
        <v>0.71799999999999997</v>
      </c>
      <c r="N112" s="622">
        <f>IFERROR(VLOOKUP(_xlfn.CONCAT(D112,E112,F112),'ESG Database'!$I$15:$S$818,7,0),"")</f>
        <v>0.70899999999999996</v>
      </c>
      <c r="O112" s="314" t="str">
        <f t="shared" si="18"/>
        <v>-</v>
      </c>
      <c r="P112" s="264">
        <f t="shared" si="19"/>
        <v>-1.2534818941504211E-2</v>
      </c>
      <c r="Q112" s="1326" t="str">
        <f>IFERROR(VLOOKUP(_xlfn.CONCAT(D112,E112,F112),'ESG Database'!$I$15:$S$818,11,0),"")</f>
        <v>-</v>
      </c>
      <c r="R112" s="592" t="str">
        <f>IFERROR(VLOOKUP(_xlfn.CONCAT(D112,E112,F112),'ESG Database'!$I$15:$S$818,12,0),"")</f>
        <v/>
      </c>
      <c r="S112" s="593"/>
      <c r="T112" s="593"/>
      <c r="U112" s="13"/>
    </row>
    <row r="113" spans="1:22" ht="14">
      <c r="A113" s="43"/>
      <c r="B113" s="1748"/>
      <c r="C113" s="112" t="s">
        <v>249</v>
      </c>
      <c r="D113" s="172" t="s">
        <v>248</v>
      </c>
      <c r="E113" s="172" t="s">
        <v>21</v>
      </c>
      <c r="F113" s="172" t="s">
        <v>249</v>
      </c>
      <c r="G113" s="177" t="s">
        <v>234</v>
      </c>
      <c r="H113" s="104" t="s">
        <v>235</v>
      </c>
      <c r="I113" s="314" t="str">
        <f>IFERROR(VLOOKUP(_xlfn.CONCAT(D113,E113,F113),'ESG Database'!$I$15:$S$818,2,0),"")</f>
        <v>-</v>
      </c>
      <c r="J113" s="1219" t="str">
        <f>IFERROR(VLOOKUP(_xlfn.CONCAT(D113,E113,F113),'ESG Database'!$I$15:$S$818,3,0),"")</f>
        <v>-</v>
      </c>
      <c r="K113" s="1209">
        <f>IFERROR(VLOOKUP(_xlfn.CONCAT(D113,E113,F113),'ESG Database'!$I$15:$S$818,4,0),"")</f>
        <v>0.19700000000000001</v>
      </c>
      <c r="L113" s="1209">
        <f>IFERROR(VLOOKUP(_xlfn.CONCAT(D113,E113,F113),'ESG Database'!$I$15:$S$818,5,0),"")</f>
        <v>0.20699999999999999</v>
      </c>
      <c r="M113" s="1209">
        <f>IFERROR(VLOOKUP(_xlfn.CONCAT(D113,E113,F113),'ESG Database'!$I$15:$S$818,6,0),"")</f>
        <v>0.23200000000000001</v>
      </c>
      <c r="N113" s="622">
        <f>IFERROR(VLOOKUP(_xlfn.CONCAT(D113,E113,F113),'ESG Database'!$I$15:$S$818,7,0),"")</f>
        <v>0.23400000000000001</v>
      </c>
      <c r="O113" s="314" t="str">
        <f t="shared" si="18"/>
        <v>-</v>
      </c>
      <c r="P113" s="264">
        <f t="shared" si="19"/>
        <v>8.6206896551723755E-3</v>
      </c>
      <c r="Q113" s="1326" t="str">
        <f>IFERROR(VLOOKUP(_xlfn.CONCAT(D113,E113,F113),'ESG Database'!$I$15:$S$818,11,0),"")</f>
        <v>-</v>
      </c>
      <c r="R113" s="592" t="str">
        <f>IFERROR(VLOOKUP(_xlfn.CONCAT(D113,E113,F113),'ESG Database'!$I$15:$S$818,12,0),"")</f>
        <v/>
      </c>
      <c r="S113" s="593"/>
      <c r="T113" s="593"/>
      <c r="U113" s="13"/>
    </row>
    <row r="114" spans="1:22" ht="14">
      <c r="A114" s="43"/>
      <c r="B114" s="1748"/>
      <c r="C114" s="184" t="s">
        <v>2196</v>
      </c>
      <c r="D114" s="582" t="s">
        <v>248</v>
      </c>
      <c r="E114" s="582" t="s">
        <v>21</v>
      </c>
      <c r="F114" s="582" t="s">
        <v>250</v>
      </c>
      <c r="G114" s="601" t="s">
        <v>234</v>
      </c>
      <c r="H114" s="602" t="s">
        <v>235</v>
      </c>
      <c r="I114" s="627" t="str">
        <f>IFERROR(VLOOKUP(_xlfn.CONCAT(D114,E114,F114),'ESG Database'!$I$15:$S$818,2,0),"")</f>
        <v>-</v>
      </c>
      <c r="J114" s="1228" t="str">
        <f>IFERROR(VLOOKUP(_xlfn.CONCAT(D114,E114,F114),'ESG Database'!$I$15:$S$818,3,0),"")</f>
        <v>-</v>
      </c>
      <c r="K114" s="1210">
        <f>IFERROR(VLOOKUP(_xlfn.CONCAT(D114,E114,F114),'ESG Database'!$I$15:$S$818,4,0),"")</f>
        <v>5.6000000000000001E-2</v>
      </c>
      <c r="L114" s="1210">
        <f>IFERROR(VLOOKUP(_xlfn.CONCAT(D114,E114,F114),'ESG Database'!$I$15:$S$818,5,0),"")</f>
        <v>5.6000000000000001E-2</v>
      </c>
      <c r="M114" s="1210">
        <f>IFERROR(VLOOKUP(_xlfn.CONCAT(D114,E114,F114),'ESG Database'!$I$15:$S$818,6,0),"")</f>
        <v>0.05</v>
      </c>
      <c r="N114" s="672">
        <f>IFERROR(VLOOKUP(_xlfn.CONCAT(D114,E114,F114),'ESG Database'!$I$15:$S$818,7,0),"")</f>
        <v>5.8000000000000003E-2</v>
      </c>
      <c r="O114" s="627" t="str">
        <f t="shared" si="18"/>
        <v>-</v>
      </c>
      <c r="P114" s="603">
        <f t="shared" si="19"/>
        <v>0.15999999999999992</v>
      </c>
      <c r="Q114" s="1329" t="str">
        <f>IFERROR(VLOOKUP(_xlfn.CONCAT(D114,E114,F114),'ESG Database'!$I$15:$S$818,11,0),"")</f>
        <v>-</v>
      </c>
      <c r="R114" s="604" t="str">
        <f>IFERROR(VLOOKUP(_xlfn.CONCAT(D114,E114,F114),'ESG Database'!$I$15:$S$818,12,0),"")</f>
        <v/>
      </c>
      <c r="S114" s="593"/>
      <c r="T114" s="593"/>
      <c r="U114" s="13"/>
    </row>
    <row r="115" spans="1:22" ht="28.5">
      <c r="A115" s="43"/>
      <c r="B115" s="1819" t="s">
        <v>251</v>
      </c>
      <c r="C115" s="1819"/>
      <c r="D115" s="1232" t="s">
        <v>252</v>
      </c>
      <c r="E115" s="1232" t="s">
        <v>21</v>
      </c>
      <c r="F115" s="1232" t="s">
        <v>24</v>
      </c>
      <c r="G115" s="1231" t="s">
        <v>253</v>
      </c>
      <c r="H115" s="1233" t="str">
        <f>IFERROR(VLOOKUP(D115,'ESG Database'!$D$15:$M$818,3,0),"")</f>
        <v>#</v>
      </c>
      <c r="I115" s="1234" t="str">
        <f>IFERROR(VLOOKUP(_xlfn.CONCAT(D115,E115,F115),'ESG Database'!$I$15:$S$818,2,0),"")</f>
        <v>-</v>
      </c>
      <c r="J115" s="1235">
        <f>IFERROR(VLOOKUP(_xlfn.CONCAT(D115,E115,F115),'ESG Database'!$I$15:$S$818,3,0),"")</f>
        <v>1005</v>
      </c>
      <c r="K115" s="1235">
        <f>IFERROR(VLOOKUP(_xlfn.CONCAT(D115,E115,F115),'ESG Database'!$I$15:$S$818,4,0),"")</f>
        <v>1836</v>
      </c>
      <c r="L115" s="1235">
        <f>IFERROR(VLOOKUP(_xlfn.CONCAT(D115,E115,F115),'ESG Database'!$I$15:$S$818,5,0),"")</f>
        <v>1472</v>
      </c>
      <c r="M115" s="1235">
        <f>IFERROR(VLOOKUP(_xlfn.CONCAT(D115,E115,F115),'ESG Database'!$I$15:$S$818,6,0),"")</f>
        <v>1262</v>
      </c>
      <c r="N115" s="1236">
        <f>IFERROR(VLOOKUP(_xlfn.CONCAT(D115,E115,F115),'ESG Database'!$I$15:$S$818,7,0),"")</f>
        <v>70140</v>
      </c>
      <c r="O115" s="1237" t="str">
        <f>IFERROR(N115/I115-1,"-")</f>
        <v>-</v>
      </c>
      <c r="P115" s="1548">
        <f>IFERROR(N115/M115-1,"-")</f>
        <v>54.578446909667193</v>
      </c>
      <c r="Q115" s="1330" t="str">
        <f>IFERROR(VLOOKUP(_xlfn.CONCAT(D115,E115,F115),'ESG Database'!$I$15:$S$818,11,0),"")</f>
        <v>-</v>
      </c>
      <c r="R115" s="1238" t="str">
        <f>IFERROR(VLOOKUP(_xlfn.CONCAT(D115,E115,F115),'ESG Database'!$I$15:$S$818,12,0),"")</f>
        <v/>
      </c>
      <c r="S115" s="170"/>
      <c r="T115" s="593"/>
      <c r="U115" s="593"/>
      <c r="V115" s="13"/>
    </row>
    <row r="116" spans="1:22" ht="14">
      <c r="A116" s="43"/>
      <c r="B116" s="1815" t="s">
        <v>2062</v>
      </c>
      <c r="C116" s="1815"/>
      <c r="D116" s="172" t="s">
        <v>1882</v>
      </c>
      <c r="E116" s="172" t="s">
        <v>21</v>
      </c>
      <c r="F116" s="172" t="s">
        <v>24</v>
      </c>
      <c r="G116" s="177" t="s">
        <v>2068</v>
      </c>
      <c r="H116" s="104" t="str">
        <f>IFERROR(VLOOKUP(D116,'ESG Database'!$D$15:$M$818,3,0),"")</f>
        <v>€</v>
      </c>
      <c r="I116" s="1216" t="str">
        <f>IFERROR(VLOOKUP(_xlfn.CONCAT(D116,E116,F116),'ESG Database'!$I$15:$S$818,2,0),"")</f>
        <v>-</v>
      </c>
      <c r="J116" s="1229" t="str">
        <f>IFERROR(VLOOKUP(_xlfn.CONCAT(D116,E116,F116),'ESG Database'!$I$15:$S$818,3,0),"")</f>
        <v>-</v>
      </c>
      <c r="K116" s="1229" t="str">
        <f>IFERROR(VLOOKUP(_xlfn.CONCAT(D116,E116,F116),'ESG Database'!$I$15:$S$818,4,0),"")</f>
        <v>-</v>
      </c>
      <c r="L116" s="1229" t="str">
        <f>IFERROR(VLOOKUP(_xlfn.CONCAT(D116,E116,F116),'ESG Database'!$I$15:$S$818,5,0),"")</f>
        <v>-</v>
      </c>
      <c r="M116" s="1229" t="str">
        <f>IFERROR(VLOOKUP(_xlfn.CONCAT(D116,E116,F116),'ESG Database'!$I$15:$S$818,6,0),"")</f>
        <v>-</v>
      </c>
      <c r="N116" s="263">
        <f>IFERROR(VLOOKUP(_xlfn.CONCAT(D116,E116,F116),'ESG Database'!$I$15:$S$818,7,0),"")</f>
        <v>824.38045397385895</v>
      </c>
      <c r="O116" s="314" t="str">
        <f t="shared" si="18"/>
        <v>-</v>
      </c>
      <c r="P116" s="264" t="str">
        <f t="shared" si="19"/>
        <v>-</v>
      </c>
      <c r="Q116" s="1331" t="str">
        <f>IFERROR(VLOOKUP(_xlfn.CONCAT(D116,E116,F116),'ESG Database'!$I$15:$S$818,11,0),"")</f>
        <v>-</v>
      </c>
      <c r="R116" s="1230" t="str">
        <f>IFERROR(VLOOKUP(_xlfn.CONCAT(D116,E116,F116),'ESG Database'!$I$15:$S$818,12,0),"")</f>
        <v/>
      </c>
      <c r="S116" s="170"/>
      <c r="T116" s="593"/>
      <c r="U116" s="593"/>
      <c r="V116" s="13"/>
    </row>
    <row r="117" spans="1:22" ht="26" customHeight="1">
      <c r="A117" s="43"/>
      <c r="B117" s="1796" t="s">
        <v>2200</v>
      </c>
      <c r="C117" s="1796"/>
      <c r="D117" s="1796"/>
      <c r="E117" s="1796"/>
      <c r="F117" s="1796"/>
      <c r="G117" s="1796"/>
      <c r="H117" s="1796"/>
      <c r="I117" s="1796"/>
      <c r="J117" s="1796"/>
      <c r="K117" s="1796"/>
      <c r="L117" s="684"/>
      <c r="M117" s="684"/>
      <c r="N117" s="684"/>
      <c r="O117" s="684"/>
      <c r="P117" s="684"/>
      <c r="Q117" s="635"/>
      <c r="R117" s="170"/>
      <c r="S117" s="593"/>
      <c r="T117" s="593"/>
      <c r="U117" s="13"/>
    </row>
    <row r="118" spans="1:22" ht="14">
      <c r="A118" s="43"/>
      <c r="B118" s="86"/>
      <c r="C118" s="111"/>
      <c r="D118" s="111"/>
      <c r="E118" s="111"/>
      <c r="F118" s="111"/>
      <c r="G118" s="111"/>
      <c r="H118" s="104"/>
      <c r="I118" s="658"/>
      <c r="J118" s="658"/>
      <c r="K118" s="658"/>
      <c r="L118" s="658"/>
      <c r="M118" s="658"/>
      <c r="N118" s="658"/>
      <c r="O118" s="658"/>
      <c r="P118" s="658"/>
      <c r="Q118" s="111"/>
      <c r="R118" s="111"/>
      <c r="S118" s="13"/>
      <c r="T118" s="13"/>
      <c r="U118" s="13"/>
    </row>
    <row r="119" spans="1:22" ht="14">
      <c r="A119" s="43"/>
      <c r="B119" s="56" t="s">
        <v>254</v>
      </c>
      <c r="C119" s="659"/>
      <c r="D119" s="111"/>
      <c r="E119" s="111"/>
      <c r="F119" s="111"/>
      <c r="G119" s="111"/>
      <c r="H119" s="104"/>
      <c r="I119" s="658"/>
      <c r="J119" s="658"/>
      <c r="K119" s="658"/>
      <c r="L119" s="658"/>
      <c r="M119" s="658"/>
      <c r="N119" s="658"/>
      <c r="O119" s="658"/>
      <c r="P119" s="658"/>
      <c r="Q119" s="111"/>
      <c r="R119" s="111"/>
      <c r="S119" s="13"/>
      <c r="T119" s="13"/>
      <c r="U119" s="13"/>
    </row>
    <row r="120" spans="1:22" ht="28">
      <c r="A120" s="43"/>
      <c r="B120" s="61"/>
      <c r="C120" s="61"/>
      <c r="D120" s="61" t="s">
        <v>11</v>
      </c>
      <c r="E120" s="139" t="s">
        <v>12</v>
      </c>
      <c r="F120" s="139" t="s">
        <v>13</v>
      </c>
      <c r="G120" s="61" t="s">
        <v>14</v>
      </c>
      <c r="H120" s="61" t="s">
        <v>15</v>
      </c>
      <c r="I120" s="62">
        <v>2019</v>
      </c>
      <c r="J120" s="62">
        <v>2021</v>
      </c>
      <c r="K120" s="62">
        <v>2022</v>
      </c>
      <c r="L120" s="62">
        <v>2023</v>
      </c>
      <c r="M120" s="62">
        <v>2024</v>
      </c>
      <c r="N120" s="825">
        <v>2025</v>
      </c>
      <c r="O120" s="825" t="s">
        <v>16</v>
      </c>
      <c r="P120" s="825" t="s">
        <v>1245</v>
      </c>
      <c r="Q120" s="1003" t="s">
        <v>17</v>
      </c>
      <c r="R120" s="1003" t="s">
        <v>18</v>
      </c>
      <c r="S120" s="111"/>
      <c r="T120" s="13"/>
      <c r="U120" s="13"/>
      <c r="V120" s="13"/>
    </row>
    <row r="121" spans="1:22" ht="27">
      <c r="A121" s="43"/>
      <c r="B121" s="185" t="s">
        <v>255</v>
      </c>
      <c r="C121" s="185"/>
      <c r="D121" s="162" t="s">
        <v>256</v>
      </c>
      <c r="E121" s="162" t="s">
        <v>21</v>
      </c>
      <c r="F121" s="162" t="s">
        <v>24</v>
      </c>
      <c r="G121" s="112" t="s">
        <v>257</v>
      </c>
      <c r="H121" s="606" t="str">
        <f>IFERROR(VLOOKUP(D121,'ESG Database'!$D$15:$M$818,3,0),"")</f>
        <v>%</v>
      </c>
      <c r="I121" s="1239">
        <f>IFERROR(VLOOKUP(_xlfn.CONCAT(D121,E121,F121),'ESG Database'!$I$15:$S$818,2,0),"")</f>
        <v>0.2</v>
      </c>
      <c r="J121" s="1239">
        <f>IFERROR(VLOOKUP(_xlfn.CONCAT(D121,E121,F121),'ESG Database'!$I$15:$S$818,3,0),"")</f>
        <v>0.23499999999999999</v>
      </c>
      <c r="K121" s="1239">
        <f>IFERROR(VLOOKUP(_xlfn.CONCAT(D121,E121,F121),'ESG Database'!$I$15:$S$818,4,0),"")</f>
        <v>0.255</v>
      </c>
      <c r="L121" s="1239">
        <f>IFERROR(VLOOKUP(_xlfn.CONCAT(D121,E121,F121),'ESG Database'!$I$15:$S$818,5,0),"")</f>
        <v>0.16650000000000001</v>
      </c>
      <c r="M121" s="1239">
        <f>IFERROR(VLOOKUP(_xlfn.CONCAT(D121,E121,F121),'ESG Database'!$I$15:$S$818,6,0),"")</f>
        <v>0.157</v>
      </c>
      <c r="N121" s="1240">
        <f>IFERROR(VLOOKUP(_xlfn.CONCAT(D121,E121,F121),'ESG Database'!$I$15:$S$818,7,0),"")</f>
        <v>0.15</v>
      </c>
      <c r="O121" s="620">
        <f t="shared" ref="O121:O133" si="20">IFERROR(N121/I121-1,"-")</f>
        <v>-0.25000000000000011</v>
      </c>
      <c r="P121" s="264">
        <f t="shared" ref="P121:P133" si="21">IFERROR(N121/M121-1,"-")</f>
        <v>-4.4585987261146487E-2</v>
      </c>
      <c r="Q121" s="1332" t="str">
        <f>IFERROR(VLOOKUP(_xlfn.CONCAT(D121,E121,F121),'ESG Database'!$I$15:$S$818,11,0),"")</f>
        <v>-</v>
      </c>
      <c r="R121" s="1332" t="str">
        <f>IFERROR(VLOOKUP(_xlfn.CONCAT(D121,E121,F121),'ESG Database'!$I$15:$S$818,12,0),"")</f>
        <v/>
      </c>
      <c r="S121" s="111"/>
      <c r="T121" s="13"/>
      <c r="U121" s="13"/>
      <c r="V121" s="13"/>
    </row>
    <row r="122" spans="1:22" ht="27">
      <c r="A122" s="43"/>
      <c r="B122" s="1816" t="s">
        <v>258</v>
      </c>
      <c r="C122" s="1816"/>
      <c r="D122" s="186" t="s">
        <v>1813</v>
      </c>
      <c r="E122" s="186" t="s">
        <v>21</v>
      </c>
      <c r="F122" s="186" t="s">
        <v>24</v>
      </c>
      <c r="G122" s="183" t="s">
        <v>259</v>
      </c>
      <c r="H122" s="605" t="str">
        <f>IFERROR(VLOOKUP(D122,'ESG Database'!$D$15:$M$818,3,0),"")</f>
        <v>%</v>
      </c>
      <c r="I122" s="1241">
        <f>IFERROR(VLOOKUP(_xlfn.CONCAT(D122,E122,F122),'ESG Database'!$I$15:$S$818,2,0),"")</f>
        <v>0.25900000000000001</v>
      </c>
      <c r="J122" s="1241">
        <f>IFERROR(VLOOKUP(_xlfn.CONCAT(D122,E122,F122),'ESG Database'!$I$15:$S$818,3,0),"")</f>
        <v>0.28399999999999997</v>
      </c>
      <c r="K122" s="1241">
        <f>IFERROR(VLOOKUP(_xlfn.CONCAT(D122,E122,F122),'ESG Database'!$I$15:$S$818,4,0),"")</f>
        <v>0.308</v>
      </c>
      <c r="L122" s="1241">
        <f>IFERROR(VLOOKUP(_xlfn.CONCAT(D122,E122,F122),'ESG Database'!$I$15:$S$818,5,0),"")</f>
        <v>0.23089999999999999</v>
      </c>
      <c r="M122" s="1241">
        <f>IFERROR(VLOOKUP(_xlfn.CONCAT(D122,E122,F122),'ESG Database'!$I$15:$S$818,6,0),"")</f>
        <v>0.20499999999999999</v>
      </c>
      <c r="N122" s="1241">
        <f>IFERROR(VLOOKUP(_xlfn.CONCAT(D122,E122,F122),'ESG Database'!$I$15:$S$818,7,0),"")</f>
        <v>0.19500000000000001</v>
      </c>
      <c r="O122" s="1549">
        <f t="shared" si="20"/>
        <v>-0.24710424710424705</v>
      </c>
      <c r="P122" s="685">
        <f t="shared" si="21"/>
        <v>-4.8780487804877981E-2</v>
      </c>
      <c r="Q122" s="1333" t="str">
        <f>IFERROR(VLOOKUP(_xlfn.CONCAT(D122,E122,F122),'ESG Database'!$I$15:$S$818,11,0),"")</f>
        <v>-</v>
      </c>
      <c r="R122" s="1333" t="str">
        <f>IFERROR(VLOOKUP(_xlfn.CONCAT(D122,E122,F122),'ESG Database'!$I$15:$S$818,12,0),"")</f>
        <v/>
      </c>
      <c r="S122" s="111"/>
      <c r="T122" s="13"/>
      <c r="U122" s="13"/>
      <c r="V122" s="13"/>
    </row>
    <row r="123" spans="1:22" ht="14">
      <c r="A123" s="43"/>
      <c r="B123" s="1800" t="s">
        <v>260</v>
      </c>
      <c r="C123" s="112" t="s">
        <v>194</v>
      </c>
      <c r="D123" s="186" t="s">
        <v>1813</v>
      </c>
      <c r="E123" s="186" t="s">
        <v>21</v>
      </c>
      <c r="F123" s="186" t="s">
        <v>195</v>
      </c>
      <c r="G123" s="183" t="s">
        <v>261</v>
      </c>
      <c r="H123" s="605" t="s">
        <v>235</v>
      </c>
      <c r="I123" s="1243" t="str">
        <f>IFERROR(VLOOKUP(_xlfn.CONCAT(D123,E123,F123),'ESG Database'!$I$15:$S$818,2,0),"")</f>
        <v>-</v>
      </c>
      <c r="J123" s="1243" t="str">
        <f>IFERROR(VLOOKUP(_xlfn.CONCAT(D123,E123,F123),'ESG Database'!$I$15:$S$818,3,0),"")</f>
        <v>-</v>
      </c>
      <c r="K123" s="1241">
        <f>IFERROR(VLOOKUP(_xlfn.CONCAT(D123,E123,F123),'ESG Database'!$I$15:$S$818,4,0),"")</f>
        <v>0.314</v>
      </c>
      <c r="L123" s="1241">
        <f>IFERROR(VLOOKUP(_xlfn.CONCAT(D123,E123,F123),'ESG Database'!$I$15:$S$818,5,0),"")</f>
        <v>0.216</v>
      </c>
      <c r="M123" s="1241">
        <f>IFERROR(VLOOKUP(_xlfn.CONCAT(D123,E123,F123),'ESG Database'!$I$15:$S$818,6,0),"")</f>
        <v>0.21099999999999999</v>
      </c>
      <c r="N123" s="1241">
        <f>IFERROR(VLOOKUP(_xlfn.CONCAT(D123,E123,F123),'ESG Database'!$I$15:$S$818,7,0),"")</f>
        <v>0.20300000000000001</v>
      </c>
      <c r="O123" s="1549" t="str">
        <f t="shared" si="20"/>
        <v>-</v>
      </c>
      <c r="P123" s="187">
        <f t="shared" si="21"/>
        <v>-3.7914691943127909E-2</v>
      </c>
      <c r="Q123" s="1333" t="str">
        <f>IFERROR(VLOOKUP(_xlfn.CONCAT(D123,E123,F123),'ESG Database'!$I$15:$S$818,11,0),"")</f>
        <v>-</v>
      </c>
      <c r="R123" s="1333" t="str">
        <f>IFERROR(VLOOKUP(_xlfn.CONCAT(D123,E123,F123),'ESG Database'!$I$15:$S$818,12,0),"")</f>
        <v/>
      </c>
      <c r="S123" s="13"/>
      <c r="T123" s="13"/>
      <c r="U123" s="13"/>
    </row>
    <row r="124" spans="1:22" ht="14">
      <c r="A124" s="43"/>
      <c r="B124" s="1800"/>
      <c r="C124" s="112" t="s">
        <v>197</v>
      </c>
      <c r="D124" s="162" t="s">
        <v>1813</v>
      </c>
      <c r="E124" s="162" t="s">
        <v>21</v>
      </c>
      <c r="F124" s="162" t="s">
        <v>34</v>
      </c>
      <c r="G124" s="112" t="s">
        <v>261</v>
      </c>
      <c r="H124" s="606" t="s">
        <v>235</v>
      </c>
      <c r="I124" s="1244" t="str">
        <f>IFERROR(VLOOKUP(_xlfn.CONCAT(D124,E124,F124),'ESG Database'!$I$15:$S$818,2,0),"")</f>
        <v>-</v>
      </c>
      <c r="J124" s="1244" t="str">
        <f>IFERROR(VLOOKUP(_xlfn.CONCAT(D124,E124,F124),'ESG Database'!$I$15:$S$818,3,0),"")</f>
        <v>-</v>
      </c>
      <c r="K124" s="1239">
        <f>IFERROR(VLOOKUP(_xlfn.CONCAT(D124,E124,F124),'ESG Database'!$I$15:$S$818,4,0),"")</f>
        <v>0.26600000000000001</v>
      </c>
      <c r="L124" s="1239">
        <f>IFERROR(VLOOKUP(_xlfn.CONCAT(D124,E124,F124),'ESG Database'!$I$15:$S$818,5,0),"")</f>
        <v>0.24299999999999999</v>
      </c>
      <c r="M124" s="1239">
        <f>IFERROR(VLOOKUP(_xlfn.CONCAT(D124,E124,F124),'ESG Database'!$I$15:$S$818,6,0),"")</f>
        <v>0.19700000000000001</v>
      </c>
      <c r="N124" s="1239">
        <f>IFERROR(VLOOKUP(_xlfn.CONCAT(D124,E124,F124),'ESG Database'!$I$15:$S$818,7,0),"")</f>
        <v>0.186</v>
      </c>
      <c r="O124" s="620" t="str">
        <f t="shared" si="20"/>
        <v>-</v>
      </c>
      <c r="P124" s="115">
        <f t="shared" si="21"/>
        <v>-5.5837563451776706E-2</v>
      </c>
      <c r="Q124" s="1334" t="str">
        <f>IFERROR(VLOOKUP(_xlfn.CONCAT(D124,E124,F124),'ESG Database'!$I$15:$S$818,11,0),"")</f>
        <v>-</v>
      </c>
      <c r="R124" s="1334" t="str">
        <f>IFERROR(VLOOKUP(_xlfn.CONCAT(D124,E124,F124),'ESG Database'!$I$15:$S$818,12,0),"")</f>
        <v/>
      </c>
      <c r="S124" s="13"/>
      <c r="T124" s="13"/>
      <c r="U124" s="13"/>
    </row>
    <row r="125" spans="1:22" ht="14">
      <c r="A125" s="43"/>
      <c r="B125" s="1817" t="s">
        <v>263</v>
      </c>
      <c r="C125" s="183" t="s">
        <v>176</v>
      </c>
      <c r="D125" s="186" t="s">
        <v>1813</v>
      </c>
      <c r="E125" s="186" t="s">
        <v>176</v>
      </c>
      <c r="F125" s="186" t="s">
        <v>24</v>
      </c>
      <c r="G125" s="183" t="s">
        <v>261</v>
      </c>
      <c r="H125" s="605" t="s">
        <v>235</v>
      </c>
      <c r="I125" s="1243" t="str">
        <f>IFERROR(VLOOKUP(_xlfn.CONCAT(D125,E125,F125),'ESG Database'!$I$15:$S$818,2,0),"")</f>
        <v>-</v>
      </c>
      <c r="J125" s="1243" t="str">
        <f>IFERROR(VLOOKUP(_xlfn.CONCAT(D125,E125,F125),'ESG Database'!$I$15:$S$818,3,0),"")</f>
        <v>-</v>
      </c>
      <c r="K125" s="1243" t="str">
        <f>IFERROR(VLOOKUP(_xlfn.CONCAT(D125,E125,F125),'ESG Database'!$I$15:$S$818,4,0),"")</f>
        <v>-</v>
      </c>
      <c r="L125" s="1243" t="str">
        <f>IFERROR(VLOOKUP(_xlfn.CONCAT(D125,E125,F125),'ESG Database'!$I$15:$S$818,5,0),"")</f>
        <v>-</v>
      </c>
      <c r="M125" s="1241">
        <f>IFERROR(VLOOKUP(_xlfn.CONCAT(D125,E125,F125),'ESG Database'!$I$15:$S$818,6,0),"")</f>
        <v>0.22500000000000001</v>
      </c>
      <c r="N125" s="1241">
        <f>IFERROR(VLOOKUP(_xlfn.CONCAT(D125,E125,F125),'ESG Database'!$I$15:$S$818,7,0),"")</f>
        <v>0.21299999999999999</v>
      </c>
      <c r="O125" s="1549" t="str">
        <f t="shared" si="20"/>
        <v>-</v>
      </c>
      <c r="P125" s="187">
        <f t="shared" si="21"/>
        <v>-5.3333333333333344E-2</v>
      </c>
      <c r="Q125" s="1333" t="str">
        <f>IFERROR(VLOOKUP(_xlfn.CONCAT(D125,E125,F125),'ESG Database'!$I$15:$S$818,11,0),"")</f>
        <v>-</v>
      </c>
      <c r="R125" s="1333" t="str">
        <f>IFERROR(VLOOKUP(_xlfn.CONCAT(D125,E125,F125),'ESG Database'!$I$15:$S$818,12,0),"")</f>
        <v/>
      </c>
      <c r="S125" s="13"/>
      <c r="T125" s="13"/>
      <c r="U125" s="13"/>
    </row>
    <row r="126" spans="1:22" ht="14">
      <c r="A126" s="43"/>
      <c r="B126" s="1817"/>
      <c r="C126" s="112" t="s">
        <v>244</v>
      </c>
      <c r="D126" s="162" t="s">
        <v>1813</v>
      </c>
      <c r="E126" s="159" t="s">
        <v>1006</v>
      </c>
      <c r="F126" s="162" t="s">
        <v>24</v>
      </c>
      <c r="G126" s="112" t="s">
        <v>261</v>
      </c>
      <c r="H126" s="606" t="s">
        <v>235</v>
      </c>
      <c r="I126" s="1245" t="str">
        <f>IFERROR(VLOOKUP(_xlfn.CONCAT(D126,E126,F126),'ESG Database'!$I$15:$S$818,2,0),"")</f>
        <v>-</v>
      </c>
      <c r="J126" s="1245" t="str">
        <f>IFERROR(VLOOKUP(_xlfn.CONCAT(D126,E126,F126),'ESG Database'!$I$15:$S$818,3,0),"")</f>
        <v>-</v>
      </c>
      <c r="K126" s="1245" t="str">
        <f>IFERROR(VLOOKUP(_xlfn.CONCAT(D126,E126,F126),'ESG Database'!$I$15:$S$818,4,0),"")</f>
        <v>-</v>
      </c>
      <c r="L126" s="1245" t="str">
        <f>IFERROR(VLOOKUP(_xlfn.CONCAT(D126,E126,F126),'ESG Database'!$I$15:$S$818,5,0),"")</f>
        <v>-</v>
      </c>
      <c r="M126" s="1239">
        <f>IFERROR(VLOOKUP(_xlfn.CONCAT(D126,E126,F126),'ESG Database'!$I$15:$S$818,6,0),"")</f>
        <v>0.17899999999999999</v>
      </c>
      <c r="N126" s="1239">
        <f>IFERROR(VLOOKUP(_xlfn.CONCAT(D126,E126,F126),'ESG Database'!$I$15:$S$818,7,0),"")</f>
        <v>0.161</v>
      </c>
      <c r="O126" s="620" t="str">
        <f t="shared" si="20"/>
        <v>-</v>
      </c>
      <c r="P126" s="115">
        <f t="shared" si="21"/>
        <v>-0.10055865921787699</v>
      </c>
      <c r="Q126" s="1334" t="str">
        <f>IFERROR(VLOOKUP(_xlfn.CONCAT(D126,E126,F126),'ESG Database'!$I$15:$S$818,11,0),"")</f>
        <v>-</v>
      </c>
      <c r="R126" s="1334" t="str">
        <f>IFERROR(VLOOKUP(_xlfn.CONCAT(D126,E126,F126),'ESG Database'!$I$15:$S$818,12,0),"")</f>
        <v/>
      </c>
      <c r="S126" s="13"/>
      <c r="T126" s="13"/>
      <c r="U126" s="13"/>
    </row>
    <row r="127" spans="1:22" ht="14">
      <c r="A127" s="43"/>
      <c r="B127" s="1817"/>
      <c r="C127" s="112" t="s">
        <v>245</v>
      </c>
      <c r="D127" s="162" t="s">
        <v>1813</v>
      </c>
      <c r="E127" s="162" t="s">
        <v>245</v>
      </c>
      <c r="F127" s="162" t="s">
        <v>24</v>
      </c>
      <c r="G127" s="112" t="s">
        <v>261</v>
      </c>
      <c r="H127" s="606" t="s">
        <v>235</v>
      </c>
      <c r="I127" s="1245" t="str">
        <f>IFERROR(VLOOKUP(_xlfn.CONCAT(D127,E127,F127),'ESG Database'!$I$15:$S$818,2,0),"")</f>
        <v>-</v>
      </c>
      <c r="J127" s="1245" t="str">
        <f>IFERROR(VLOOKUP(_xlfn.CONCAT(D127,E127,F127),'ESG Database'!$I$15:$S$818,3,0),"")</f>
        <v>-</v>
      </c>
      <c r="K127" s="1245" t="str">
        <f>IFERROR(VLOOKUP(_xlfn.CONCAT(D127,E127,F127),'ESG Database'!$I$15:$S$818,4,0),"")</f>
        <v>-</v>
      </c>
      <c r="L127" s="1245" t="str">
        <f>IFERROR(VLOOKUP(_xlfn.CONCAT(D127,E127,F127),'ESG Database'!$I$15:$S$818,5,0),"")</f>
        <v>-</v>
      </c>
      <c r="M127" s="1239">
        <f>IFERROR(VLOOKUP(_xlfn.CONCAT(D127,E127,F127),'ESG Database'!$I$15:$S$818,6,0),"")</f>
        <v>0.19600000000000001</v>
      </c>
      <c r="N127" s="1239">
        <f>IFERROR(VLOOKUP(_xlfn.CONCAT(D127,E127,F127),'ESG Database'!$I$15:$S$818,7,0),"")</f>
        <v>0.218</v>
      </c>
      <c r="O127" s="1550" t="str">
        <f t="shared" si="20"/>
        <v>-</v>
      </c>
      <c r="P127" s="115">
        <f t="shared" si="21"/>
        <v>0.11224489795918369</v>
      </c>
      <c r="Q127" s="1334" t="str">
        <f>IFERROR(VLOOKUP(_xlfn.CONCAT(D127,E127,F127),'ESG Database'!$I$15:$S$818,11,0),"")</f>
        <v>-</v>
      </c>
      <c r="R127" s="1334" t="str">
        <f>IFERROR(VLOOKUP(_xlfn.CONCAT(D127,E127,F127),'ESG Database'!$I$15:$S$818,12,0),"")</f>
        <v/>
      </c>
      <c r="S127" s="13"/>
      <c r="T127" s="13"/>
      <c r="U127" s="13"/>
    </row>
    <row r="128" spans="1:22" ht="14">
      <c r="A128" s="43"/>
      <c r="B128" s="1818" t="s">
        <v>264</v>
      </c>
      <c r="C128" s="183" t="s">
        <v>247</v>
      </c>
      <c r="D128" s="186" t="s">
        <v>1813</v>
      </c>
      <c r="E128" s="186" t="s">
        <v>21</v>
      </c>
      <c r="F128" s="186" t="s">
        <v>247</v>
      </c>
      <c r="G128" s="183" t="s">
        <v>261</v>
      </c>
      <c r="H128" s="605" t="s">
        <v>235</v>
      </c>
      <c r="I128" s="1243" t="str">
        <f>IFERROR(VLOOKUP(_xlfn.CONCAT(D128,E128,F128),'ESG Database'!$I$15:$S$818,2,0),"")</f>
        <v>-</v>
      </c>
      <c r="J128" s="1243" t="str">
        <f>IFERROR(VLOOKUP(_xlfn.CONCAT(D128,E128,F128),'ESG Database'!$I$15:$S$818,3,0),"")</f>
        <v>-</v>
      </c>
      <c r="K128" s="1241">
        <f>IFERROR(VLOOKUP(_xlfn.CONCAT(D128,E128,F128),'ESG Database'!$I$15:$S$818,4,0),"")</f>
        <v>0.317</v>
      </c>
      <c r="L128" s="1241">
        <f>IFERROR(VLOOKUP(_xlfn.CONCAT(D128,E128,F128),'ESG Database'!$I$15:$S$818,5,0),"")</f>
        <v>0.25600000000000001</v>
      </c>
      <c r="M128" s="1241">
        <f>IFERROR(VLOOKUP(_xlfn.CONCAT(D128,E128,F128),'ESG Database'!$I$15:$S$818,6,0),"")</f>
        <v>0.23400000000000001</v>
      </c>
      <c r="N128" s="1241">
        <f>IFERROR(VLOOKUP(_xlfn.CONCAT(D128,E128,F128),'ESG Database'!$I$15:$S$818,7,0),"")</f>
        <v>0.223</v>
      </c>
      <c r="O128" s="1549" t="str">
        <f t="shared" si="20"/>
        <v>-</v>
      </c>
      <c r="P128" s="187">
        <f t="shared" si="21"/>
        <v>-4.7008547008547064E-2</v>
      </c>
      <c r="Q128" s="1333" t="str">
        <f>IFERROR(VLOOKUP(_xlfn.CONCAT(D128,E128,F128),'ESG Database'!$I$15:$S$818,11,0),"")</f>
        <v>-</v>
      </c>
      <c r="R128" s="1333" t="str">
        <f>IFERROR(VLOOKUP(_xlfn.CONCAT(D128,E128,F128),'ESG Database'!$I$15:$S$818,12,0),"")</f>
        <v/>
      </c>
      <c r="S128" s="13"/>
      <c r="T128" s="13"/>
      <c r="U128" s="13"/>
    </row>
    <row r="129" spans="1:22" ht="14">
      <c r="A129" s="43"/>
      <c r="B129" s="1818"/>
      <c r="C129" s="112" t="s">
        <v>249</v>
      </c>
      <c r="D129" s="162" t="s">
        <v>1813</v>
      </c>
      <c r="E129" s="162" t="s">
        <v>21</v>
      </c>
      <c r="F129" s="162" t="s">
        <v>249</v>
      </c>
      <c r="G129" s="112" t="s">
        <v>261</v>
      </c>
      <c r="H129" s="606" t="s">
        <v>235</v>
      </c>
      <c r="I129" s="1245" t="str">
        <f>IFERROR(VLOOKUP(_xlfn.CONCAT(D129,E129,F129),'ESG Database'!$I$15:$S$818,2,0),"")</f>
        <v>-</v>
      </c>
      <c r="J129" s="1245" t="str">
        <f>IFERROR(VLOOKUP(_xlfn.CONCAT(D129,E129,F129),'ESG Database'!$I$15:$S$818,3,0),"")</f>
        <v>-</v>
      </c>
      <c r="K129" s="1239">
        <f>IFERROR(VLOOKUP(_xlfn.CONCAT(D129,E129,F129),'ESG Database'!$I$15:$S$818,4,0),"")</f>
        <v>0.27900000000000003</v>
      </c>
      <c r="L129" s="1239">
        <f>IFERROR(VLOOKUP(_xlfn.CONCAT(D129,E129,F129),'ESG Database'!$I$15:$S$818,5,0),"")</f>
        <v>0.2</v>
      </c>
      <c r="M129" s="1239">
        <f>IFERROR(VLOOKUP(_xlfn.CONCAT(D129,E129,F129),'ESG Database'!$I$15:$S$818,6,0),"")</f>
        <v>0.17799999999999999</v>
      </c>
      <c r="N129" s="1239">
        <f>IFERROR(VLOOKUP(_xlfn.CONCAT(D129,E129,F129),'ESG Database'!$I$15:$S$818,7,0),"")</f>
        <v>0.17100000000000001</v>
      </c>
      <c r="O129" s="620" t="str">
        <f t="shared" si="20"/>
        <v>-</v>
      </c>
      <c r="P129" s="115">
        <f t="shared" si="21"/>
        <v>-3.9325842696629087E-2</v>
      </c>
      <c r="Q129" s="1334" t="str">
        <f>IFERROR(VLOOKUP(_xlfn.CONCAT(D129,E129,F129),'ESG Database'!$I$15:$S$818,11,0),"")</f>
        <v>-</v>
      </c>
      <c r="R129" s="1334" t="str">
        <f>IFERROR(VLOOKUP(_xlfn.CONCAT(D129,E129,F129),'ESG Database'!$I$15:$S$818,12,0),"")</f>
        <v/>
      </c>
      <c r="S129" s="13"/>
      <c r="T129" s="13"/>
      <c r="U129" s="13"/>
    </row>
    <row r="130" spans="1:22" ht="14">
      <c r="A130" s="43"/>
      <c r="B130" s="1818"/>
      <c r="C130" s="184" t="s">
        <v>2196</v>
      </c>
      <c r="D130" s="188" t="s">
        <v>1813</v>
      </c>
      <c r="E130" s="188" t="s">
        <v>21</v>
      </c>
      <c r="F130" s="188" t="s">
        <v>250</v>
      </c>
      <c r="G130" s="184" t="s">
        <v>261</v>
      </c>
      <c r="H130" s="607" t="s">
        <v>235</v>
      </c>
      <c r="I130" s="1245" t="str">
        <f>IFERROR(VLOOKUP(_xlfn.CONCAT(D130,E130,F130),'ESG Database'!$I$15:$S$818,2,0),"")</f>
        <v>-</v>
      </c>
      <c r="J130" s="1245" t="str">
        <f>IFERROR(VLOOKUP(_xlfn.CONCAT(D130,E130,F130),'ESG Database'!$I$15:$S$818,3,0),"")</f>
        <v>-</v>
      </c>
      <c r="K130" s="1239">
        <f>IFERROR(VLOOKUP(_xlfn.CONCAT(D130,E130,F130),'ESG Database'!$I$15:$S$818,4,0),"")</f>
        <v>0.16</v>
      </c>
      <c r="L130" s="1242">
        <f>IFERROR(VLOOKUP(_xlfn.CONCAT(D130,E130,F130),'ESG Database'!$I$15:$S$818,5,0),"")</f>
        <v>0.14799999999999999</v>
      </c>
      <c r="M130" s="1242">
        <f>IFERROR(VLOOKUP(_xlfn.CONCAT(D130,E130,F130),'ESG Database'!$I$15:$S$818,6,0),"")</f>
        <v>0.128</v>
      </c>
      <c r="N130" s="1242">
        <f>IFERROR(VLOOKUP(_xlfn.CONCAT(D130,E130,F130),'ESG Database'!$I$15:$S$818,7,0),"")</f>
        <v>0.128</v>
      </c>
      <c r="O130" s="620" t="str">
        <f t="shared" si="20"/>
        <v>-</v>
      </c>
      <c r="P130" s="994">
        <f t="shared" si="21"/>
        <v>0</v>
      </c>
      <c r="Q130" s="1335" t="str">
        <f>IFERROR(VLOOKUP(_xlfn.CONCAT(D130,E130,F130),'ESG Database'!$I$15:$S$818,11,0),"")</f>
        <v>-</v>
      </c>
      <c r="R130" s="1335" t="str">
        <f>IFERROR(VLOOKUP(_xlfn.CONCAT(D130,E130,F130),'ESG Database'!$I$15:$S$818,12,0),"")</f>
        <v/>
      </c>
      <c r="S130" s="13"/>
      <c r="T130" s="13"/>
      <c r="U130" s="13"/>
    </row>
    <row r="131" spans="1:22" ht="14">
      <c r="A131" s="43"/>
      <c r="B131" s="1745" t="s">
        <v>265</v>
      </c>
      <c r="C131" s="608" t="s">
        <v>232</v>
      </c>
      <c r="D131" s="162" t="s">
        <v>1813</v>
      </c>
      <c r="E131" s="162" t="s">
        <v>21</v>
      </c>
      <c r="F131" s="162" t="s">
        <v>1051</v>
      </c>
      <c r="G131" s="112" t="s">
        <v>261</v>
      </c>
      <c r="H131" s="606" t="s">
        <v>235</v>
      </c>
      <c r="I131" s="1243" t="str">
        <f>IFERROR(VLOOKUP(_xlfn.CONCAT(D131,E131,F131),'ESG Database'!$I$15:$S$818,2,0),"")</f>
        <v>-</v>
      </c>
      <c r="J131" s="1243" t="str">
        <f>IFERROR(VLOOKUP(_xlfn.CONCAT(D131,E131,F131),'ESG Database'!$I$15:$S$818,3,0),"")</f>
        <v>-</v>
      </c>
      <c r="K131" s="1241">
        <f>IFERROR(VLOOKUP(_xlfn.CONCAT(D131,E131,F131),'ESG Database'!$I$15:$S$818,4,0),"")</f>
        <v>0.318</v>
      </c>
      <c r="L131" s="1239">
        <f>IFERROR(VLOOKUP(_xlfn.CONCAT(D131,E131,F131),'ESG Database'!$I$15:$S$818,5,0),"")</f>
        <v>0.26100000000000001</v>
      </c>
      <c r="M131" s="1239">
        <f>IFERROR(VLOOKUP(_xlfn.CONCAT(D131,E131,F131),'ESG Database'!$I$15:$S$818,6,0),"")</f>
        <v>0.247</v>
      </c>
      <c r="N131" s="1239">
        <f>IFERROR(VLOOKUP(_xlfn.CONCAT(D131,E131,F131),'ESG Database'!$I$15:$S$818,7,0),"")</f>
        <v>0.24199999999999999</v>
      </c>
      <c r="O131" s="1549" t="str">
        <f t="shared" si="20"/>
        <v>-</v>
      </c>
      <c r="P131" s="115">
        <f t="shared" si="21"/>
        <v>-2.0242914979757054E-2</v>
      </c>
      <c r="Q131" s="1334" t="str">
        <f>IFERROR(VLOOKUP(_xlfn.CONCAT(D131,E131,F131),'ESG Database'!$I$15:$S$818,11,0),"")</f>
        <v>-</v>
      </c>
      <c r="R131" s="1334" t="str">
        <f>IFERROR(VLOOKUP(_xlfn.CONCAT(D131,E131,F131),'ESG Database'!$I$15:$S$818,12,0),"")</f>
        <v/>
      </c>
      <c r="S131" s="13"/>
      <c r="T131" s="13"/>
      <c r="U131" s="13"/>
    </row>
    <row r="132" spans="1:22" ht="27">
      <c r="A132" s="43"/>
      <c r="B132" s="1745"/>
      <c r="C132" s="112" t="s">
        <v>236</v>
      </c>
      <c r="D132" s="162" t="s">
        <v>1813</v>
      </c>
      <c r="E132" s="162" t="s">
        <v>21</v>
      </c>
      <c r="F132" s="162" t="s">
        <v>1052</v>
      </c>
      <c r="G132" s="112" t="s">
        <v>261</v>
      </c>
      <c r="H132" s="606" t="s">
        <v>235</v>
      </c>
      <c r="I132" s="1245" t="str">
        <f>IFERROR(VLOOKUP(_xlfn.CONCAT(D132,E132,F132),'ESG Database'!$I$15:$S$818,2,0),"")</f>
        <v>-</v>
      </c>
      <c r="J132" s="1245" t="str">
        <f>IFERROR(VLOOKUP(_xlfn.CONCAT(D132,E132,F132),'ESG Database'!$I$15:$S$818,3,0),"")</f>
        <v>-</v>
      </c>
      <c r="K132" s="1239">
        <f>IFERROR(VLOOKUP(_xlfn.CONCAT(D132,E132,F132),'ESG Database'!$I$15:$S$818,4,0),"")</f>
        <v>0.28399999999999997</v>
      </c>
      <c r="L132" s="1239">
        <f>IFERROR(VLOOKUP(_xlfn.CONCAT(D132,E132,F132),'ESG Database'!$I$15:$S$818,5,0),"")</f>
        <v>0.215</v>
      </c>
      <c r="M132" s="1239">
        <f>IFERROR(VLOOKUP(_xlfn.CONCAT(D132,E132,F132),'ESG Database'!$I$15:$S$818,6,0),"")</f>
        <v>0.186</v>
      </c>
      <c r="N132" s="1239">
        <f>IFERROR(VLOOKUP(_xlfn.CONCAT(D132,E132,F132),'ESG Database'!$I$15:$S$818,7,0),"")</f>
        <v>0.17399999999999999</v>
      </c>
      <c r="O132" s="620" t="str">
        <f t="shared" si="20"/>
        <v>-</v>
      </c>
      <c r="P132" s="115">
        <f t="shared" si="21"/>
        <v>-6.4516129032258118E-2</v>
      </c>
      <c r="Q132" s="1334" t="str">
        <f>IFERROR(VLOOKUP(_xlfn.CONCAT(D132,E132,F132),'ESG Database'!$I$15:$S$818,11,0),"")</f>
        <v>-</v>
      </c>
      <c r="R132" s="1334" t="str">
        <f>IFERROR(VLOOKUP(_xlfn.CONCAT(D132,E132,F132),'ESG Database'!$I$15:$S$818,12,0),"")</f>
        <v/>
      </c>
      <c r="S132" s="13"/>
      <c r="T132" s="13"/>
      <c r="U132" s="13"/>
    </row>
    <row r="133" spans="1:22" ht="14">
      <c r="A133" s="43"/>
      <c r="B133" s="1745"/>
      <c r="C133" s="609" t="s">
        <v>237</v>
      </c>
      <c r="D133" s="161" t="s">
        <v>1813</v>
      </c>
      <c r="E133" s="161" t="s">
        <v>21</v>
      </c>
      <c r="F133" s="161" t="s">
        <v>1053</v>
      </c>
      <c r="G133" s="105" t="s">
        <v>261</v>
      </c>
      <c r="H133" s="610" t="s">
        <v>235</v>
      </c>
      <c r="I133" s="1245" t="str">
        <f>IFERROR(VLOOKUP(_xlfn.CONCAT(D133,E133,F133),'ESG Database'!$I$15:$S$818,2,0),"")</f>
        <v>-</v>
      </c>
      <c r="J133" s="1245" t="str">
        <f>IFERROR(VLOOKUP(_xlfn.CONCAT(D133,E133,F133),'ESG Database'!$I$15:$S$818,3,0),"")</f>
        <v>-</v>
      </c>
      <c r="K133" s="1239">
        <f>IFERROR(VLOOKUP(_xlfn.CONCAT(D133,E133,F133),'ESG Database'!$I$15:$S$818,4,0),"")</f>
        <v>0.16400000000000001</v>
      </c>
      <c r="L133" s="1196">
        <f>IFERROR(VLOOKUP(_xlfn.CONCAT(D133,E133,F133),'ESG Database'!$I$15:$S$818,5,0),"")</f>
        <v>0.158</v>
      </c>
      <c r="M133" s="1196">
        <f>IFERROR(VLOOKUP(_xlfn.CONCAT(D133,E133,F133),'ESG Database'!$I$15:$S$818,6,0),"")</f>
        <v>0.13100000000000001</v>
      </c>
      <c r="N133" s="1196">
        <f>IFERROR(VLOOKUP(_xlfn.CONCAT(D133,E133,F133),'ESG Database'!$I$15:$S$818,7,0),"")</f>
        <v>0.13200000000000001</v>
      </c>
      <c r="O133" s="620" t="str">
        <f t="shared" si="20"/>
        <v>-</v>
      </c>
      <c r="P133" s="121">
        <f t="shared" si="21"/>
        <v>7.6335877862594437E-3</v>
      </c>
      <c r="Q133" s="1336" t="str">
        <f>IFERROR(VLOOKUP(_xlfn.CONCAT(D133,E133,F133),'ESG Database'!$I$15:$S$818,11,0),"")</f>
        <v>-</v>
      </c>
      <c r="R133" s="1336" t="str">
        <f>IFERROR(VLOOKUP(_xlfn.CONCAT(D133,E133,F133),'ESG Database'!$I$15:$S$818,12,0),"")</f>
        <v/>
      </c>
      <c r="S133" s="13"/>
      <c r="T133" s="13"/>
      <c r="U133" s="13"/>
    </row>
    <row r="134" spans="1:22" ht="30" customHeight="1">
      <c r="A134" s="43"/>
      <c r="B134" s="1796" t="s">
        <v>2200</v>
      </c>
      <c r="C134" s="1796"/>
      <c r="D134" s="1796"/>
      <c r="E134" s="1796"/>
      <c r="F134" s="1796"/>
      <c r="G134" s="1796"/>
      <c r="H134" s="1796"/>
      <c r="I134" s="1796"/>
      <c r="J134" s="1796"/>
      <c r="K134" s="1796"/>
      <c r="L134" s="1796"/>
      <c r="M134" s="1796"/>
      <c r="N134" s="1796"/>
      <c r="O134" s="1796"/>
      <c r="P134" s="1796"/>
      <c r="Q134" s="1796"/>
      <c r="R134" s="111"/>
      <c r="S134" s="13"/>
      <c r="T134" s="13"/>
      <c r="U134" s="13"/>
    </row>
    <row r="135" spans="1:22" ht="15" customHeight="1">
      <c r="A135" s="43"/>
      <c r="B135" s="86"/>
      <c r="C135" s="111"/>
      <c r="D135" s="111"/>
      <c r="E135" s="111"/>
      <c r="F135" s="111"/>
      <c r="G135" s="111"/>
      <c r="H135" s="104"/>
      <c r="I135" s="658"/>
      <c r="J135" s="658"/>
      <c r="K135" s="658"/>
      <c r="L135" s="658"/>
      <c r="M135" s="658"/>
      <c r="N135" s="658"/>
      <c r="O135" s="658"/>
      <c r="P135" s="658"/>
      <c r="Q135" s="111"/>
      <c r="R135" s="131"/>
      <c r="S135" s="661"/>
      <c r="T135" s="661"/>
      <c r="U135" s="13"/>
    </row>
    <row r="136" spans="1:22" ht="18.5">
      <c r="A136" s="43"/>
      <c r="B136" s="110" t="s">
        <v>266</v>
      </c>
      <c r="C136" s="131"/>
      <c r="D136" s="131"/>
      <c r="E136" s="131"/>
      <c r="F136" s="131"/>
      <c r="G136" s="131"/>
      <c r="H136" s="117"/>
      <c r="I136" s="686"/>
      <c r="J136" s="686"/>
      <c r="K136" s="686"/>
      <c r="L136" s="686"/>
      <c r="M136" s="686"/>
      <c r="N136" s="686"/>
      <c r="O136" s="686"/>
      <c r="P136" s="686"/>
      <c r="Q136" s="131"/>
      <c r="R136" s="131"/>
      <c r="S136" s="661"/>
      <c r="T136" s="661"/>
      <c r="U136" s="13"/>
    </row>
    <row r="137" spans="1:22" ht="19" customHeight="1">
      <c r="A137" s="43"/>
      <c r="B137" s="56" t="s">
        <v>268</v>
      </c>
      <c r="C137" s="659"/>
      <c r="D137" s="111"/>
      <c r="E137" s="111"/>
      <c r="F137" s="111"/>
      <c r="G137" s="111"/>
      <c r="H137" s="104"/>
      <c r="I137" s="658"/>
      <c r="J137" s="658"/>
      <c r="K137" s="658"/>
      <c r="L137" s="658"/>
      <c r="M137" s="658"/>
      <c r="N137" s="658"/>
      <c r="O137" s="658"/>
      <c r="P137" s="658"/>
      <c r="Q137" s="111"/>
      <c r="R137" s="111"/>
      <c r="S137" s="13"/>
      <c r="T137" s="13"/>
      <c r="U137" s="13"/>
    </row>
    <row r="138" spans="1:22" ht="28">
      <c r="A138" s="43"/>
      <c r="B138" s="61"/>
      <c r="C138" s="61" t="s">
        <v>193</v>
      </c>
      <c r="D138" s="61" t="s">
        <v>11</v>
      </c>
      <c r="E138" s="139" t="s">
        <v>12</v>
      </c>
      <c r="F138" s="139" t="s">
        <v>13</v>
      </c>
      <c r="G138" s="61" t="s">
        <v>14</v>
      </c>
      <c r="H138" s="61" t="s">
        <v>15</v>
      </c>
      <c r="I138" s="62">
        <v>2019</v>
      </c>
      <c r="J138" s="62">
        <v>2021</v>
      </c>
      <c r="K138" s="62">
        <v>2022</v>
      </c>
      <c r="L138" s="62">
        <v>2023</v>
      </c>
      <c r="M138" s="62">
        <v>2024</v>
      </c>
      <c r="N138" s="825">
        <v>2025</v>
      </c>
      <c r="O138" s="825" t="s">
        <v>16</v>
      </c>
      <c r="P138" s="825" t="s">
        <v>1245</v>
      </c>
      <c r="Q138" s="1003" t="s">
        <v>17</v>
      </c>
      <c r="R138" s="1003" t="s">
        <v>18</v>
      </c>
      <c r="S138" s="111"/>
      <c r="T138" s="13"/>
      <c r="U138" s="13"/>
      <c r="V138" s="13"/>
    </row>
    <row r="139" spans="1:22" ht="27">
      <c r="A139" s="43"/>
      <c r="B139" s="1744" t="s">
        <v>269</v>
      </c>
      <c r="C139" s="185" t="s">
        <v>201</v>
      </c>
      <c r="D139" s="162" t="s">
        <v>270</v>
      </c>
      <c r="E139" s="162" t="s">
        <v>21</v>
      </c>
      <c r="F139" s="162" t="s">
        <v>24</v>
      </c>
      <c r="G139" s="112" t="s">
        <v>271</v>
      </c>
      <c r="H139" s="192" t="str">
        <f>IFERROR(VLOOKUP(D139,'ESG Database'!$D$15:$M$818,3,0),"")</f>
        <v>score</v>
      </c>
      <c r="I139" s="1260" t="str">
        <f>IFERROR(VLOOKUP(_xlfn.CONCAT(D139,E139,F139),'ESG Database'!$I$15:$S$818,2,0),"")</f>
        <v>-</v>
      </c>
      <c r="J139" s="1256">
        <f>IFERROR(VLOOKUP(_xlfn.CONCAT(D139,E139,F139),'ESG Database'!$I$15:$S$818,3,0),"")</f>
        <v>8</v>
      </c>
      <c r="K139" s="1257">
        <f>IFERROR(VLOOKUP(_xlfn.CONCAT(D139,E139,F139),'ESG Database'!$I$15:$S$818,4,0),"")</f>
        <v>8</v>
      </c>
      <c r="L139" s="1257">
        <f>IFERROR(VLOOKUP(_xlfn.CONCAT(D139,E139,F139),'ESG Database'!$I$15:$S$818,5,0),"")</f>
        <v>7.9</v>
      </c>
      <c r="M139" s="1257">
        <f>IFERROR(VLOOKUP(_xlfn.CONCAT(D139,E139,F139),'ESG Database'!$I$15:$S$818,6,0),"")</f>
        <v>7.7</v>
      </c>
      <c r="N139" s="1257">
        <f>IFERROR(VLOOKUP(_xlfn.CONCAT(D139,E139,F139),'ESG Database'!$I$15:$S$818,7,0),"")</f>
        <v>7.7</v>
      </c>
      <c r="O139" s="1261" t="str">
        <f t="shared" ref="O139:O144" si="22">IFERROR(N139/I139-1,"-")</f>
        <v>-</v>
      </c>
      <c r="P139" s="597">
        <f t="shared" ref="P139:P144" si="23">IFERROR(N139/M139-1,"-")</f>
        <v>0</v>
      </c>
      <c r="Q139" s="1315" t="str">
        <f>IFERROR(VLOOKUP(_xlfn.CONCAT(D139,E139,F139),'ESG Database'!$I$15:$S$818,11,0),"")</f>
        <v>-</v>
      </c>
      <c r="R139" s="282" t="str">
        <f>IFERROR(VLOOKUP(_xlfn.CONCAT(D139,E139,F139),'ESG Database'!$I$15:$S$818,12,0),"")</f>
        <v/>
      </c>
      <c r="S139" s="111"/>
      <c r="T139" s="13"/>
      <c r="U139" s="13"/>
      <c r="V139" s="13"/>
    </row>
    <row r="140" spans="1:22" ht="27">
      <c r="A140" s="43"/>
      <c r="B140" s="1744"/>
      <c r="C140" s="112" t="s">
        <v>194</v>
      </c>
      <c r="D140" s="162" t="s">
        <v>270</v>
      </c>
      <c r="E140" s="162" t="s">
        <v>21</v>
      </c>
      <c r="F140" s="162" t="s">
        <v>194</v>
      </c>
      <c r="G140" s="112" t="s">
        <v>271</v>
      </c>
      <c r="H140" s="117" t="str">
        <f>IFERROR(VLOOKUP(D140,'ESG Database'!$D$15:$M$818,3,0),"")</f>
        <v>score</v>
      </c>
      <c r="I140" s="1260" t="str">
        <f>IFERROR(VLOOKUP(_xlfn.CONCAT(D140,E140,F140),'ESG Database'!$I$15:$S$818,2,0),"")</f>
        <v>-</v>
      </c>
      <c r="J140" s="1258">
        <f>IFERROR(VLOOKUP(_xlfn.CONCAT(D140,E140,F140),'ESG Database'!$I$15:$S$818,3,0),"")</f>
        <v>7.9</v>
      </c>
      <c r="K140" s="1259">
        <f>IFERROR(VLOOKUP(_xlfn.CONCAT(D140,E140,F140),'ESG Database'!$I$15:$S$818,4,0),"")</f>
        <v>8</v>
      </c>
      <c r="L140" s="1259">
        <f>IFERROR(VLOOKUP(_xlfn.CONCAT(D140,E140,F140),'ESG Database'!$I$15:$S$818,5,0),"")</f>
        <v>7.9</v>
      </c>
      <c r="M140" s="1259">
        <f>IFERROR(VLOOKUP(_xlfn.CONCAT(D140,E140,F140),'ESG Database'!$I$15:$S$818,6,0),"")</f>
        <v>7.7</v>
      </c>
      <c r="N140" s="1259">
        <f>IFERROR(VLOOKUP(_xlfn.CONCAT(D140,E140,F140),'ESG Database'!$I$15:$S$818,7,0),"")</f>
        <v>7.6</v>
      </c>
      <c r="O140" s="1261" t="str">
        <f t="shared" si="22"/>
        <v>-</v>
      </c>
      <c r="P140" s="115">
        <f t="shared" si="23"/>
        <v>-1.2987012987013102E-2</v>
      </c>
      <c r="Q140" s="1323" t="str">
        <f>IFERROR(VLOOKUP(_xlfn.CONCAT(D140,E140,F140),'ESG Database'!$I$15:$S$818,11,0),"")</f>
        <v>-</v>
      </c>
      <c r="R140" s="460" t="str">
        <f>IFERROR(VLOOKUP(_xlfn.CONCAT(D140,E140,F140),'ESG Database'!$I$15:$S$818,12,0),"")</f>
        <v/>
      </c>
      <c r="S140" s="111"/>
      <c r="T140" s="13"/>
      <c r="U140" s="13"/>
      <c r="V140" s="13"/>
    </row>
    <row r="141" spans="1:22" ht="27">
      <c r="A141" s="43"/>
      <c r="B141" s="1744"/>
      <c r="C141" s="112" t="s">
        <v>197</v>
      </c>
      <c r="D141" s="162" t="s">
        <v>270</v>
      </c>
      <c r="E141" s="162" t="s">
        <v>21</v>
      </c>
      <c r="F141" s="162" t="s">
        <v>197</v>
      </c>
      <c r="G141" s="112" t="s">
        <v>271</v>
      </c>
      <c r="H141" s="117" t="str">
        <f>IFERROR(VLOOKUP(D141,'ESG Database'!$D$15:$M$818,3,0),"")</f>
        <v>score</v>
      </c>
      <c r="I141" s="1260" t="str">
        <f>IFERROR(VLOOKUP(_xlfn.CONCAT(D141,E141,F141),'ESG Database'!$I$15:$S$818,2,0),"")</f>
        <v>-</v>
      </c>
      <c r="J141" s="1258">
        <f>IFERROR(VLOOKUP(_xlfn.CONCAT(D141,E141,F141),'ESG Database'!$I$15:$S$818,3,0),"")</f>
        <v>8</v>
      </c>
      <c r="K141" s="1259">
        <f>IFERROR(VLOOKUP(_xlfn.CONCAT(D141,E141,F141),'ESG Database'!$I$15:$S$818,4,0),"")</f>
        <v>8.1</v>
      </c>
      <c r="L141" s="1259">
        <f>IFERROR(VLOOKUP(_xlfn.CONCAT(D141,E141,F141),'ESG Database'!$I$15:$S$818,5,0),"")</f>
        <v>7.9</v>
      </c>
      <c r="M141" s="1259">
        <f>IFERROR(VLOOKUP(_xlfn.CONCAT(D141,E141,F141),'ESG Database'!$I$15:$S$818,6,0),"")</f>
        <v>7.7</v>
      </c>
      <c r="N141" s="1259">
        <f>IFERROR(VLOOKUP(_xlfn.CONCAT(D141,E141,F141),'ESG Database'!$I$15:$S$818,7,0),"")</f>
        <v>7.7</v>
      </c>
      <c r="O141" s="1261" t="str">
        <f t="shared" si="22"/>
        <v>-</v>
      </c>
      <c r="P141" s="115">
        <f t="shared" si="23"/>
        <v>0</v>
      </c>
      <c r="Q141" s="1323" t="str">
        <f>IFERROR(VLOOKUP(_xlfn.CONCAT(D141,E141,F141),'ESG Database'!$I$15:$S$818,11,0),"")</f>
        <v>-</v>
      </c>
      <c r="R141" s="460" t="str">
        <f>IFERROR(VLOOKUP(_xlfn.CONCAT(D141,E141,F141),'ESG Database'!$I$15:$S$818,12,0),"")</f>
        <v/>
      </c>
      <c r="S141" s="111"/>
      <c r="T141" s="13"/>
      <c r="U141" s="13"/>
      <c r="V141" s="13"/>
    </row>
    <row r="142" spans="1:22" ht="40.5">
      <c r="A142" s="43"/>
      <c r="B142" s="1800" t="s">
        <v>272</v>
      </c>
      <c r="C142" s="1800"/>
      <c r="D142" s="113" t="s">
        <v>273</v>
      </c>
      <c r="E142" s="112" t="s">
        <v>21</v>
      </c>
      <c r="F142" s="112" t="s">
        <v>24</v>
      </c>
      <c r="G142" s="112" t="s">
        <v>274</v>
      </c>
      <c r="H142" s="117" t="str">
        <f>IFERROR(VLOOKUP(D142,'ESG Database'!$D$15:$M$818,3,0),"")</f>
        <v>score</v>
      </c>
      <c r="I142" s="1260" t="str">
        <f>IFERROR(VLOOKUP(_xlfn.CONCAT(D142,E142,F142),'ESG Database'!$I$15:$S$818,2,0),"")</f>
        <v>-</v>
      </c>
      <c r="J142" s="325">
        <f>IFERROR(VLOOKUP(_xlfn.CONCAT(D142,E142,F142),'ESG Database'!$I$15:$S$818,3,0),"")</f>
        <v>35</v>
      </c>
      <c r="K142" s="325">
        <f>IFERROR(VLOOKUP(_xlfn.CONCAT(D142,E142,F142),'ESG Database'!$I$15:$S$818,4,0),"")</f>
        <v>39</v>
      </c>
      <c r="L142" s="325">
        <f>IFERROR(VLOOKUP(_xlfn.CONCAT(D142,E142,F142),'ESG Database'!$I$15:$S$818,5,0),"")</f>
        <v>33</v>
      </c>
      <c r="M142" s="325">
        <f>IFERROR(VLOOKUP(_xlfn.CONCAT(D142,E142,F142),'ESG Database'!$I$15:$S$818,6,0),"")</f>
        <v>27</v>
      </c>
      <c r="N142" s="325">
        <f>IFERROR(VLOOKUP(_xlfn.CONCAT(D142,E142,F142),'ESG Database'!$I$15:$S$818,7,0),"")</f>
        <v>27</v>
      </c>
      <c r="O142" s="1261" t="str">
        <f t="shared" si="22"/>
        <v>-</v>
      </c>
      <c r="P142" s="264">
        <f t="shared" si="23"/>
        <v>0</v>
      </c>
      <c r="Q142" s="1315" t="str">
        <f>IFERROR(VLOOKUP(_xlfn.CONCAT(D142,E142,F142),'ESG Database'!$I$15:$S$818,11,0),"")</f>
        <v>-</v>
      </c>
      <c r="R142" s="282" t="str">
        <f>IFERROR(VLOOKUP(_xlfn.CONCAT(D142,E142,F142),'ESG Database'!$I$15:$S$818,12,0),"")</f>
        <v/>
      </c>
      <c r="S142" s="111"/>
      <c r="T142" s="13"/>
      <c r="U142" s="13"/>
      <c r="V142" s="13"/>
    </row>
    <row r="143" spans="1:22" ht="27">
      <c r="A143" s="43"/>
      <c r="B143" s="185" t="s">
        <v>275</v>
      </c>
      <c r="C143" s="112"/>
      <c r="D143" s="162" t="s">
        <v>276</v>
      </c>
      <c r="E143" s="162" t="s">
        <v>21</v>
      </c>
      <c r="F143" s="162" t="s">
        <v>24</v>
      </c>
      <c r="G143" s="112" t="s">
        <v>277</v>
      </c>
      <c r="H143" s="687" t="str">
        <f>IFERROR(VLOOKUP(D143,'ESG Database'!$D$15:$M$818,3,0),"")</f>
        <v>%</v>
      </c>
      <c r="I143" s="1261" t="str">
        <f>IFERROR(VLOOKUP(_xlfn.CONCAT(D143,E143,F143),'ESG Database'!$I$15:$S$818,2,0),"")</f>
        <v>-</v>
      </c>
      <c r="J143" s="545">
        <f>IFERROR(VLOOKUP(_xlfn.CONCAT(D143,E143,F143),'ESG Database'!$I$15:$S$818,3,0),"")</f>
        <v>0.66</v>
      </c>
      <c r="K143" s="545">
        <f>IFERROR(VLOOKUP(_xlfn.CONCAT(D143,E143,F143),'ESG Database'!$I$15:$S$818,4,0),"")</f>
        <v>0.57999999999999996</v>
      </c>
      <c r="L143" s="545">
        <f>IFERROR(VLOOKUP(_xlfn.CONCAT(D143,E143,F143),'ESG Database'!$I$15:$S$818,5,0),"")</f>
        <v>0.752</v>
      </c>
      <c r="M143" s="545">
        <f>IFERROR(VLOOKUP(_xlfn.CONCAT(D143,E143,F143),'ESG Database'!$I$15:$S$818,6,0),"")</f>
        <v>0.71</v>
      </c>
      <c r="N143" s="545">
        <f>IFERROR(VLOOKUP(_xlfn.CONCAT(D143,E143,F143),'ESG Database'!$I$15:$S$818,7,0),"")</f>
        <v>0.64</v>
      </c>
      <c r="O143" s="1261" t="str">
        <f t="shared" si="22"/>
        <v>-</v>
      </c>
      <c r="P143" s="264">
        <f t="shared" si="23"/>
        <v>-9.8591549295774628E-2</v>
      </c>
      <c r="Q143" s="1315" t="str">
        <f>IFERROR(VLOOKUP(_xlfn.CONCAT(D143,E143,F143),'ESG Database'!$I$15:$S$818,11,0),"")</f>
        <v>-</v>
      </c>
      <c r="R143" s="282" t="str">
        <f>IFERROR(VLOOKUP(_xlfn.CONCAT(D143,E143,F143),'ESG Database'!$I$15:$S$818,12,0),"")</f>
        <v/>
      </c>
      <c r="S143" s="111"/>
      <c r="T143" s="13"/>
      <c r="U143" s="13"/>
      <c r="V143" s="13"/>
    </row>
    <row r="144" spans="1:22" ht="27">
      <c r="A144" s="43"/>
      <c r="B144" s="232" t="s">
        <v>278</v>
      </c>
      <c r="C144" s="105"/>
      <c r="D144" s="161" t="s">
        <v>279</v>
      </c>
      <c r="E144" s="161" t="s">
        <v>21</v>
      </c>
      <c r="F144" s="161" t="s">
        <v>24</v>
      </c>
      <c r="G144" s="105" t="s">
        <v>280</v>
      </c>
      <c r="H144" s="106" t="str">
        <f>IFERROR(VLOOKUP(D144,'ESG Database'!$D$15:$M$818,3,0),"")</f>
        <v>%</v>
      </c>
      <c r="I144" s="1262" t="str">
        <f>IFERROR(VLOOKUP(_xlfn.CONCAT(D144,E144,F144),'ESG Database'!$I$15:$S$818,2,0),"")</f>
        <v>-</v>
      </c>
      <c r="J144" s="997">
        <f>IFERROR(VLOOKUP(_xlfn.CONCAT(D144,E144,F144),'ESG Database'!$I$15:$S$818,3,0),"")</f>
        <v>0.83</v>
      </c>
      <c r="K144" s="997">
        <f>IFERROR(VLOOKUP(_xlfn.CONCAT(D144,E144,F144),'ESG Database'!$I$15:$S$818,4,0),"")</f>
        <v>0.85</v>
      </c>
      <c r="L144" s="997">
        <f>IFERROR(VLOOKUP(_xlfn.CONCAT(D144,E144,F144),'ESG Database'!$I$15:$S$818,5,0),"")</f>
        <v>0.82</v>
      </c>
      <c r="M144" s="997">
        <f>IFERROR(VLOOKUP(_xlfn.CONCAT(D144,E144,F144),'ESG Database'!$I$15:$S$818,6,0),"")</f>
        <v>0.82</v>
      </c>
      <c r="N144" s="617">
        <f>IFERROR(VLOOKUP(_xlfn.CONCAT(D144,E144,F144),'ESG Database'!$I$15:$S$818,7,0),"")</f>
        <v>0.79</v>
      </c>
      <c r="O144" s="1261" t="str">
        <f t="shared" si="22"/>
        <v>-</v>
      </c>
      <c r="P144" s="121">
        <f t="shared" si="23"/>
        <v>-3.6585365853658458E-2</v>
      </c>
      <c r="Q144" s="1337" t="str">
        <f>IFERROR(VLOOKUP(_xlfn.CONCAT(D144,E144,F144),'ESG Database'!$I$15:$S$818,11,0),"")</f>
        <v>-</v>
      </c>
      <c r="R144" s="461" t="str">
        <f>IFERROR(VLOOKUP(_xlfn.CONCAT(D144,E144,F144),'ESG Database'!$I$15:$S$818,12,0),"")</f>
        <v/>
      </c>
      <c r="S144" s="111"/>
      <c r="T144" s="13"/>
      <c r="U144" s="13"/>
      <c r="V144" s="13"/>
    </row>
    <row r="145" spans="1:21" ht="14">
      <c r="A145" s="43"/>
      <c r="B145" s="1796" t="s">
        <v>189</v>
      </c>
      <c r="C145" s="1796"/>
      <c r="D145" s="1796"/>
      <c r="E145" s="1796"/>
      <c r="F145" s="1796"/>
      <c r="G145" s="1796"/>
      <c r="H145" s="1796"/>
      <c r="I145" s="1796"/>
      <c r="J145" s="1796"/>
      <c r="K145" s="1796"/>
      <c r="L145" s="1796"/>
      <c r="M145" s="1796"/>
      <c r="N145" s="1796"/>
      <c r="O145" s="1796"/>
      <c r="P145" s="1796"/>
      <c r="Q145" s="1796"/>
      <c r="R145" s="111"/>
      <c r="S145" s="13"/>
      <c r="T145" s="13"/>
      <c r="U145" s="13"/>
    </row>
    <row r="146" spans="1:21" ht="15" customHeight="1">
      <c r="A146" s="43"/>
      <c r="B146" s="1780"/>
      <c r="C146" s="1780"/>
      <c r="D146" s="1780"/>
      <c r="E146" s="1780"/>
      <c r="F146" s="1780"/>
      <c r="G146" s="1780"/>
      <c r="H146" s="1780"/>
      <c r="I146" s="1780"/>
      <c r="J146" s="1780"/>
      <c r="K146" s="1780"/>
      <c r="L146" s="1780"/>
      <c r="M146" s="1780"/>
      <c r="N146" s="1780"/>
      <c r="O146" s="1780"/>
      <c r="P146" s="1780"/>
      <c r="Q146" s="1780"/>
      <c r="R146" s="111"/>
      <c r="S146" s="13"/>
      <c r="T146" s="13"/>
      <c r="U146" s="13"/>
    </row>
    <row r="147" spans="1:21" ht="14">
      <c r="A147" s="43"/>
      <c r="B147" s="1780"/>
      <c r="C147" s="1780"/>
      <c r="D147" s="1780"/>
      <c r="E147" s="1780"/>
      <c r="F147" s="1780"/>
      <c r="G147" s="1780"/>
      <c r="H147" s="1780"/>
      <c r="I147" s="1780"/>
      <c r="J147" s="1780"/>
      <c r="K147" s="1780"/>
      <c r="L147" s="1780"/>
      <c r="M147" s="1780"/>
      <c r="N147" s="1780"/>
      <c r="O147" s="1780"/>
      <c r="P147" s="1780"/>
      <c r="Q147" s="1780"/>
      <c r="R147" s="111"/>
      <c r="S147" s="13"/>
      <c r="T147" s="13"/>
      <c r="U147" s="13"/>
    </row>
    <row r="148" spans="1:21" ht="22.5">
      <c r="A148" s="43"/>
      <c r="B148" s="54" t="s">
        <v>1199</v>
      </c>
      <c r="C148" s="54"/>
      <c r="D148" s="43"/>
      <c r="E148" s="43"/>
      <c r="F148" s="43"/>
      <c r="G148" s="43"/>
      <c r="H148" s="45"/>
      <c r="I148" s="99"/>
      <c r="J148" s="99"/>
      <c r="K148" s="99"/>
      <c r="L148" s="99"/>
      <c r="M148" s="99"/>
      <c r="N148" s="99"/>
      <c r="O148" s="99"/>
      <c r="P148" s="99"/>
      <c r="Q148" s="43"/>
      <c r="R148" s="43"/>
    </row>
    <row r="149" spans="1:21">
      <c r="A149" s="43"/>
      <c r="B149" s="43"/>
      <c r="C149" s="43"/>
      <c r="D149" s="43"/>
      <c r="E149" s="43"/>
      <c r="F149" s="43"/>
      <c r="G149" s="43"/>
      <c r="H149" s="45"/>
      <c r="I149" s="99"/>
      <c r="J149" s="99"/>
      <c r="K149" s="99"/>
      <c r="L149" s="99"/>
      <c r="M149" s="99"/>
      <c r="N149" s="99"/>
      <c r="O149" s="99"/>
      <c r="P149" s="99"/>
      <c r="Q149" s="43"/>
      <c r="R149" s="43"/>
    </row>
    <row r="150" spans="1:21" ht="18" customHeight="1">
      <c r="A150" s="454"/>
      <c r="B150" s="1805" t="s">
        <v>2035</v>
      </c>
      <c r="C150" s="1805"/>
      <c r="D150" s="1805"/>
      <c r="E150" s="1805"/>
      <c r="F150" s="1805"/>
      <c r="G150" s="1805"/>
      <c r="H150" s="1805"/>
      <c r="I150" s="1805"/>
      <c r="J150" s="1805"/>
      <c r="K150" s="1805"/>
      <c r="L150" s="1805"/>
      <c r="M150" s="1805"/>
      <c r="N150" s="1805"/>
      <c r="O150" s="1805"/>
      <c r="P150" s="1805"/>
      <c r="Q150" s="1091"/>
      <c r="R150" s="43"/>
    </row>
    <row r="151" spans="1:21" ht="18" customHeight="1">
      <c r="A151" s="43"/>
      <c r="B151" s="1805"/>
      <c r="C151" s="1805"/>
      <c r="D151" s="1805"/>
      <c r="E151" s="1805"/>
      <c r="F151" s="1805"/>
      <c r="G151" s="1805"/>
      <c r="H151" s="1805"/>
      <c r="I151" s="1805"/>
      <c r="J151" s="1805"/>
      <c r="K151" s="1805"/>
      <c r="L151" s="1805"/>
      <c r="M151" s="1805"/>
      <c r="N151" s="1805"/>
      <c r="O151" s="1805"/>
      <c r="P151" s="1805"/>
      <c r="Q151" s="1091"/>
      <c r="R151" s="43"/>
    </row>
    <row r="152" spans="1:21" ht="18" customHeight="1">
      <c r="A152" s="43"/>
      <c r="B152" s="1805"/>
      <c r="C152" s="1805"/>
      <c r="D152" s="1805"/>
      <c r="E152" s="1805"/>
      <c r="F152" s="1805"/>
      <c r="G152" s="1805"/>
      <c r="H152" s="1805"/>
      <c r="I152" s="1805"/>
      <c r="J152" s="1805"/>
      <c r="K152" s="1805"/>
      <c r="L152" s="1805"/>
      <c r="M152" s="1805"/>
      <c r="N152" s="1805"/>
      <c r="O152" s="1805"/>
      <c r="P152" s="1805"/>
      <c r="Q152" s="1091"/>
      <c r="R152" s="43"/>
    </row>
    <row r="153" spans="1:21" ht="18" customHeight="1">
      <c r="A153" s="43"/>
      <c r="B153" s="1805"/>
      <c r="C153" s="1805"/>
      <c r="D153" s="1805"/>
      <c r="E153" s="1805"/>
      <c r="F153" s="1805"/>
      <c r="G153" s="1805"/>
      <c r="H153" s="1805"/>
      <c r="I153" s="1805"/>
      <c r="J153" s="1805"/>
      <c r="K153" s="1805"/>
      <c r="L153" s="1805"/>
      <c r="M153" s="1805"/>
      <c r="N153" s="1805"/>
      <c r="O153" s="1805"/>
      <c r="P153" s="1805"/>
      <c r="Q153" s="1091"/>
      <c r="R153" s="43"/>
    </row>
    <row r="154" spans="1:21" ht="18" customHeight="1">
      <c r="A154" s="43"/>
      <c r="B154" s="1805"/>
      <c r="C154" s="1805"/>
      <c r="D154" s="1805"/>
      <c r="E154" s="1805"/>
      <c r="F154" s="1805"/>
      <c r="G154" s="1805"/>
      <c r="H154" s="1805"/>
      <c r="I154" s="1805"/>
      <c r="J154" s="1805"/>
      <c r="K154" s="1805"/>
      <c r="L154" s="1805"/>
      <c r="M154" s="1805"/>
      <c r="N154" s="1805"/>
      <c r="O154" s="1805"/>
      <c r="P154" s="1805"/>
      <c r="Q154" s="1091"/>
      <c r="R154" s="43"/>
    </row>
    <row r="155" spans="1:21" ht="18" customHeight="1">
      <c r="A155" s="43"/>
      <c r="B155" s="1805"/>
      <c r="C155" s="1805"/>
      <c r="D155" s="1805"/>
      <c r="E155" s="1805"/>
      <c r="F155" s="1805"/>
      <c r="G155" s="1805"/>
      <c r="H155" s="1805"/>
      <c r="I155" s="1805"/>
      <c r="J155" s="1805"/>
      <c r="K155" s="1805"/>
      <c r="L155" s="1805"/>
      <c r="M155" s="1805"/>
      <c r="N155" s="1805"/>
      <c r="O155" s="1805"/>
      <c r="P155" s="1805"/>
      <c r="Q155" s="1091"/>
      <c r="R155" s="43"/>
    </row>
    <row r="156" spans="1:21" ht="382" customHeight="1">
      <c r="A156" s="43"/>
      <c r="B156" s="1091"/>
      <c r="C156" s="1091"/>
      <c r="D156" s="1091"/>
      <c r="E156" s="1091"/>
      <c r="F156" s="1091"/>
      <c r="G156" s="1091"/>
      <c r="H156" s="1091"/>
      <c r="I156" s="1091"/>
      <c r="J156" s="1091"/>
      <c r="K156" s="1091"/>
      <c r="L156" s="1091"/>
      <c r="M156" s="1091"/>
      <c r="N156" s="1091"/>
      <c r="O156" s="1091"/>
      <c r="P156" s="1091"/>
      <c r="Q156" s="1091"/>
      <c r="R156" s="43"/>
    </row>
    <row r="157" spans="1:21" ht="18" customHeight="1">
      <c r="A157" s="43"/>
      <c r="B157" s="1091"/>
      <c r="C157" s="1091"/>
      <c r="D157" s="1091"/>
      <c r="E157" s="1091"/>
      <c r="F157" s="1091"/>
      <c r="G157" s="1091"/>
      <c r="H157" s="1091"/>
      <c r="I157" s="1091"/>
      <c r="J157" s="1091"/>
      <c r="K157" s="1091"/>
      <c r="L157" s="1091"/>
      <c r="M157" s="1091"/>
      <c r="N157" s="1091"/>
      <c r="O157" s="1091"/>
      <c r="P157" s="1091"/>
      <c r="Q157" s="1091"/>
      <c r="R157" s="43"/>
    </row>
    <row r="158" spans="1:21" ht="14">
      <c r="A158" s="43"/>
      <c r="B158" s="56" t="s">
        <v>281</v>
      </c>
      <c r="C158" s="56"/>
      <c r="D158" s="43"/>
      <c r="E158" s="43"/>
      <c r="F158" s="43"/>
      <c r="G158" s="43"/>
      <c r="H158" s="45"/>
      <c r="I158" s="99"/>
      <c r="J158" s="99"/>
      <c r="K158" s="99"/>
      <c r="L158" s="99"/>
      <c r="M158" s="99"/>
      <c r="N158" s="99"/>
      <c r="O158" s="99"/>
      <c r="P158" s="99"/>
      <c r="Q158" s="43"/>
      <c r="R158" s="43"/>
    </row>
    <row r="159" spans="1:21" ht="28">
      <c r="A159" s="43"/>
      <c r="B159" s="61"/>
      <c r="C159" s="61" t="s">
        <v>89</v>
      </c>
      <c r="D159" s="61" t="s">
        <v>11</v>
      </c>
      <c r="E159" s="139" t="s">
        <v>12</v>
      </c>
      <c r="F159" s="139" t="s">
        <v>13</v>
      </c>
      <c r="G159" s="61" t="s">
        <v>14</v>
      </c>
      <c r="H159" s="61" t="s">
        <v>15</v>
      </c>
      <c r="I159" s="62">
        <v>2019</v>
      </c>
      <c r="J159" s="62">
        <v>2021</v>
      </c>
      <c r="K159" s="62">
        <v>2022</v>
      </c>
      <c r="L159" s="62">
        <v>2023</v>
      </c>
      <c r="M159" s="62">
        <v>2024</v>
      </c>
      <c r="N159" s="825">
        <v>2025</v>
      </c>
      <c r="O159" s="825" t="s">
        <v>16</v>
      </c>
      <c r="P159" s="825" t="s">
        <v>1245</v>
      </c>
      <c r="Q159" s="1003" t="s">
        <v>17</v>
      </c>
      <c r="R159" s="1003" t="s">
        <v>18</v>
      </c>
      <c r="S159" s="43"/>
    </row>
    <row r="160" spans="1:21" ht="40.5">
      <c r="A160" s="43"/>
      <c r="B160" s="1801" t="s">
        <v>1171</v>
      </c>
      <c r="C160" s="160" t="s">
        <v>96</v>
      </c>
      <c r="D160" s="1064" t="s">
        <v>1790</v>
      </c>
      <c r="E160" s="221" t="s">
        <v>21</v>
      </c>
      <c r="F160" s="221" t="s">
        <v>24</v>
      </c>
      <c r="G160" s="193" t="s">
        <v>1172</v>
      </c>
      <c r="H160" s="1551" t="str">
        <f>IFERROR(VLOOKUP(D160,'ESG Database'!$D$15:$M$818,3,0),"")</f>
        <v>%</v>
      </c>
      <c r="I160" s="584" t="str">
        <f>IFERROR(VLOOKUP(_xlfn.CONCAT(D160,E160,F160),'ESG Database'!$I$15:$S$818,2,0),"")</f>
        <v>-</v>
      </c>
      <c r="J160" s="584" t="str">
        <f>IFERROR(VLOOKUP(_xlfn.CONCAT(D160,E160,F160),'ESG Database'!$I$15:$S$818,3,0),"")</f>
        <v>-</v>
      </c>
      <c r="K160" s="584" t="str">
        <f>IFERROR(VLOOKUP(_xlfn.CONCAT(D160,E160,F160),'ESG Database'!$I$15:$S$818,4,0),"")</f>
        <v>-</v>
      </c>
      <c r="L160" s="584" t="str">
        <f>IFERROR(VLOOKUP(_xlfn.CONCAT(D160,E160,F160),'ESG Database'!$I$15:$S$818,5,0),"")</f>
        <v>-</v>
      </c>
      <c r="M160" s="1552">
        <f>IFERROR(VLOOKUP(_xlfn.CONCAT(D160,E160,F160),'ESG Database'!$I$15:$S$818,6,0),"")</f>
        <v>0.9194</v>
      </c>
      <c r="N160" s="1552">
        <f>IFERROR(VLOOKUP(_xlfn.CONCAT(D160,E160,F160),'ESG Database'!$I$15:$S$818,7,0),"")</f>
        <v>0.96899999999999997</v>
      </c>
      <c r="O160" s="584" t="str">
        <f t="shared" ref="O160:O178" si="24">IFERROR(N160/I160-1,"-")</f>
        <v>-</v>
      </c>
      <c r="P160" s="1363">
        <f t="shared" ref="P160:P178" si="25">IFERROR(N160/M160-1,"-")</f>
        <v>5.3948227104633428E-2</v>
      </c>
      <c r="Q160" s="1564" t="str">
        <f>IFERROR(VLOOKUP(_xlfn.CONCAT(D160,E160,F160),'ESG Database'!$I$15:$S$818,10,0),"")</f>
        <v>-</v>
      </c>
      <c r="R160" s="1564" t="str">
        <f>IFERROR(VLOOKUP(_xlfn.CONCAT(D160,E160,F160),'ESG Database'!$I$15:$S$818,11,0),"")</f>
        <v>-</v>
      </c>
      <c r="S160" s="43"/>
    </row>
    <row r="161" spans="1:19" ht="40.5">
      <c r="A161" s="43"/>
      <c r="B161" s="1801"/>
      <c r="C161" s="112" t="s">
        <v>244</v>
      </c>
      <c r="D161" s="228" t="s">
        <v>1790</v>
      </c>
      <c r="E161" s="199" t="s">
        <v>1006</v>
      </c>
      <c r="F161" s="199" t="s">
        <v>24</v>
      </c>
      <c r="G161" s="198" t="s">
        <v>1172</v>
      </c>
      <c r="H161" s="1553" t="str">
        <f>IFERROR(VLOOKUP(D161,'ESG Database'!$D$15:$M$818,3,0),"")</f>
        <v>%</v>
      </c>
      <c r="I161" s="613" t="str">
        <f>IFERROR(VLOOKUP(_xlfn.CONCAT(D161,E161,F161),'ESG Database'!$I$15:$S$818,2,0),"")</f>
        <v>-</v>
      </c>
      <c r="J161" s="613" t="str">
        <f>IFERROR(VLOOKUP(_xlfn.CONCAT(D161,E161,F161),'ESG Database'!$I$15:$S$818,3,0),"")</f>
        <v>-</v>
      </c>
      <c r="K161" s="613" t="str">
        <f>IFERROR(VLOOKUP(_xlfn.CONCAT(D161,E161,F161),'ESG Database'!$I$15:$S$818,4,0),"")</f>
        <v>-</v>
      </c>
      <c r="L161" s="613" t="str">
        <f>IFERROR(VLOOKUP(_xlfn.CONCAT(D161,E161,F161),'ESG Database'!$I$15:$S$818,5,0),"")</f>
        <v>-</v>
      </c>
      <c r="M161" s="1239">
        <f>IFERROR(VLOOKUP(_xlfn.CONCAT(D161,E161,F161),'ESG Database'!$I$15:$S$818,6,0),"")</f>
        <v>0.94479999999999997</v>
      </c>
      <c r="N161" s="1239">
        <f>IFERROR(VLOOKUP(_xlfn.CONCAT(D161,E161,F161),'ESG Database'!$I$15:$S$818,7,0),"")</f>
        <v>0.94399999999999995</v>
      </c>
      <c r="O161" s="613" t="str">
        <f t="shared" ref="O161:O165" si="26">IFERROR(N161/I161-1,"-")</f>
        <v>-</v>
      </c>
      <c r="P161" s="617">
        <f t="shared" ref="P161:P165" si="27">IFERROR(N161/M161-1,"-")</f>
        <v>-8.4674005080442871E-4</v>
      </c>
      <c r="Q161" s="1323" t="str">
        <f>IFERROR(VLOOKUP(_xlfn.CONCAT(D161,E161,F161),'ESG Database'!$I$15:$S$818,10,0),"")</f>
        <v>-</v>
      </c>
      <c r="R161" s="1323" t="str">
        <f>IFERROR(VLOOKUP(_xlfn.CONCAT(D161,E161,F161),'ESG Database'!$I$15:$S$818,11,0),"")</f>
        <v>-</v>
      </c>
      <c r="S161" s="43"/>
    </row>
    <row r="162" spans="1:19" ht="40.5">
      <c r="A162" s="43"/>
      <c r="B162" s="1801"/>
      <c r="C162" s="112" t="s">
        <v>176</v>
      </c>
      <c r="D162" s="228" t="s">
        <v>1790</v>
      </c>
      <c r="E162" s="199" t="s">
        <v>176</v>
      </c>
      <c r="F162" s="199" t="s">
        <v>24</v>
      </c>
      <c r="G162" s="198" t="s">
        <v>1172</v>
      </c>
      <c r="H162" s="1553" t="str">
        <f>IFERROR(VLOOKUP(D162,'ESG Database'!$D$15:$M$818,3,0),"")</f>
        <v>%</v>
      </c>
      <c r="I162" s="613" t="str">
        <f>IFERROR(VLOOKUP(_xlfn.CONCAT(D162,E162,F162),'ESG Database'!$I$15:$S$818,2,0),"")</f>
        <v>-</v>
      </c>
      <c r="J162" s="613" t="str">
        <f>IFERROR(VLOOKUP(_xlfn.CONCAT(D162,E162,F162),'ESG Database'!$I$15:$S$818,3,0),"")</f>
        <v>-</v>
      </c>
      <c r="K162" s="613" t="str">
        <f>IFERROR(VLOOKUP(_xlfn.CONCAT(D162,E162,F162),'ESG Database'!$I$15:$S$818,4,0),"")</f>
        <v>-</v>
      </c>
      <c r="L162" s="613" t="str">
        <f>IFERROR(VLOOKUP(_xlfn.CONCAT(D162,E162,F162),'ESG Database'!$I$15:$S$818,5,0),"")</f>
        <v>-</v>
      </c>
      <c r="M162" s="1239">
        <f>IFERROR(VLOOKUP(_xlfn.CONCAT(D162,E162,F162),'ESG Database'!$I$15:$S$818,6,0),"")</f>
        <v>0.89319999999999999</v>
      </c>
      <c r="N162" s="1239">
        <f>IFERROR(VLOOKUP(_xlfn.CONCAT(D162,E162,F162),'ESG Database'!$I$15:$S$818,7,0),"")</f>
        <v>0.99299999999999999</v>
      </c>
      <c r="O162" s="613" t="str">
        <f t="shared" si="26"/>
        <v>-</v>
      </c>
      <c r="P162" s="617">
        <f t="shared" si="27"/>
        <v>0.1117330944917152</v>
      </c>
      <c r="Q162" s="1323" t="str">
        <f>IFERROR(VLOOKUP(_xlfn.CONCAT(D162,E162,F162),'ESG Database'!$I$15:$S$818,10,0),"")</f>
        <v>-</v>
      </c>
      <c r="R162" s="1323" t="str">
        <f>IFERROR(VLOOKUP(_xlfn.CONCAT(D162,E162,F162),'ESG Database'!$I$15:$S$818,11,0),"")</f>
        <v>-</v>
      </c>
      <c r="S162" s="43"/>
    </row>
    <row r="163" spans="1:19" ht="40.5">
      <c r="A163" s="43"/>
      <c r="B163" s="1801"/>
      <c r="C163" s="181" t="s">
        <v>245</v>
      </c>
      <c r="D163" s="326" t="s">
        <v>1790</v>
      </c>
      <c r="E163" s="203" t="s">
        <v>245</v>
      </c>
      <c r="F163" s="203" t="s">
        <v>24</v>
      </c>
      <c r="G163" s="202" t="s">
        <v>1172</v>
      </c>
      <c r="H163" s="1554" t="str">
        <f>IFERROR(VLOOKUP(D163,'ESG Database'!$D$15:$M$818,3,0),"")</f>
        <v>%</v>
      </c>
      <c r="I163" s="1454" t="str">
        <f>IFERROR(VLOOKUP(_xlfn.CONCAT(D163,E163,F163),'ESG Database'!$I$15:$S$818,2,0),"")</f>
        <v>-</v>
      </c>
      <c r="J163" s="1454" t="str">
        <f>IFERROR(VLOOKUP(_xlfn.CONCAT(D163,E163,F163),'ESG Database'!$I$15:$S$818,3,0),"")</f>
        <v>-</v>
      </c>
      <c r="K163" s="1454" t="str">
        <f>IFERROR(VLOOKUP(_xlfn.CONCAT(D163,E163,F163),'ESG Database'!$I$15:$S$818,4,0),"")</f>
        <v>-</v>
      </c>
      <c r="L163" s="1454" t="str">
        <f>IFERROR(VLOOKUP(_xlfn.CONCAT(D163,E163,F163),'ESG Database'!$I$15:$S$818,5,0),"")</f>
        <v>-</v>
      </c>
      <c r="M163" s="1555">
        <f>IFERROR(VLOOKUP(_xlfn.CONCAT(D163,E163,F163),'ESG Database'!$I$15:$S$818,6,0),"")</f>
        <v>0.97440000000000004</v>
      </c>
      <c r="N163" s="1555">
        <f>IFERROR(VLOOKUP(_xlfn.CONCAT(D163,E163,F163),'ESG Database'!$I$15:$S$818,7,0),"")</f>
        <v>0.91900000000000004</v>
      </c>
      <c r="O163" s="1454" t="str">
        <f t="shared" si="26"/>
        <v>-</v>
      </c>
      <c r="P163" s="1453">
        <f t="shared" si="27"/>
        <v>-5.685550082101809E-2</v>
      </c>
      <c r="Q163" s="1565" t="str">
        <f>IFERROR(VLOOKUP(_xlfn.CONCAT(D163,E163,F163),'ESG Database'!$I$15:$S$818,10,0),"")</f>
        <v>-</v>
      </c>
      <c r="R163" s="1565" t="str">
        <f>IFERROR(VLOOKUP(_xlfn.CONCAT(D163,E163,F163),'ESG Database'!$I$15:$S$818,11,0),"")</f>
        <v>-</v>
      </c>
      <c r="S163" s="43"/>
    </row>
    <row r="164" spans="1:19" ht="40.5">
      <c r="A164" s="43"/>
      <c r="B164" s="1801"/>
      <c r="C164" s="178" t="s">
        <v>194</v>
      </c>
      <c r="D164" s="1282" t="s">
        <v>1790</v>
      </c>
      <c r="E164" s="208" t="s">
        <v>21</v>
      </c>
      <c r="F164" s="208" t="s">
        <v>195</v>
      </c>
      <c r="G164" s="207" t="s">
        <v>1172</v>
      </c>
      <c r="H164" s="1556" t="str">
        <f>IFERROR(VLOOKUP(D164,'ESG Database'!$D$15:$M$818,3,0),"")</f>
        <v>%</v>
      </c>
      <c r="I164" s="1557" t="str">
        <f>IFERROR(VLOOKUP(_xlfn.CONCAT(D164,E164,F164),'ESG Database'!$I$15:$S$818,2,0),"")</f>
        <v>-</v>
      </c>
      <c r="J164" s="1557" t="str">
        <f>IFERROR(VLOOKUP(_xlfn.CONCAT(D164,E164,F164),'ESG Database'!$I$15:$S$818,3,0),"")</f>
        <v>-</v>
      </c>
      <c r="K164" s="1557" t="str">
        <f>IFERROR(VLOOKUP(_xlfn.CONCAT(D164,E164,F164),'ESG Database'!$I$15:$S$818,4,0),"")</f>
        <v>-</v>
      </c>
      <c r="L164" s="1557" t="str">
        <f>IFERROR(VLOOKUP(_xlfn.CONCAT(D164,E164,F164),'ESG Database'!$I$15:$S$818,5,0),"")</f>
        <v>-</v>
      </c>
      <c r="M164" s="1558">
        <f>IFERROR(VLOOKUP(_xlfn.CONCAT(D164,E164,F164),'ESG Database'!$I$15:$S$818,6,0),"")</f>
        <v>0.94159999999999999</v>
      </c>
      <c r="N164" s="1558">
        <f>IFERROR(VLOOKUP(_xlfn.CONCAT(D164,E164,F164),'ESG Database'!$I$15:$S$818,7,0),"")</f>
        <v>0.96899999999999997</v>
      </c>
      <c r="O164" s="1557" t="str">
        <f t="shared" si="26"/>
        <v>-</v>
      </c>
      <c r="P164" s="1559">
        <f t="shared" si="27"/>
        <v>2.9099405267629441E-2</v>
      </c>
      <c r="Q164" s="1566" t="str">
        <f>IFERROR(VLOOKUP(_xlfn.CONCAT(D164,E164,F164),'ESG Database'!$I$15:$S$818,10,0),"")</f>
        <v>-</v>
      </c>
      <c r="R164" s="1566" t="str">
        <f>IFERROR(VLOOKUP(_xlfn.CONCAT(D164,E164,F164),'ESG Database'!$I$15:$S$818,11,0),"")</f>
        <v>-</v>
      </c>
      <c r="S164" s="43"/>
    </row>
    <row r="165" spans="1:19" ht="40.5">
      <c r="A165" s="43"/>
      <c r="B165" s="1801"/>
      <c r="C165" s="105" t="s">
        <v>197</v>
      </c>
      <c r="D165" s="1283" t="s">
        <v>1790</v>
      </c>
      <c r="E165" s="212" t="s">
        <v>21</v>
      </c>
      <c r="F165" s="212" t="s">
        <v>34</v>
      </c>
      <c r="G165" s="211" t="s">
        <v>1172</v>
      </c>
      <c r="H165" s="1560" t="str">
        <f>IFERROR(VLOOKUP(D165,'ESG Database'!$D$15:$M$818,3,0),"")</f>
        <v>%</v>
      </c>
      <c r="I165" s="1561" t="str">
        <f>IFERROR(VLOOKUP(_xlfn.CONCAT(D165,E165,F165),'ESG Database'!$I$15:$S$818,2,0),"")</f>
        <v>-</v>
      </c>
      <c r="J165" s="1561" t="str">
        <f>IFERROR(VLOOKUP(_xlfn.CONCAT(D165,E165,F165),'ESG Database'!$I$15:$S$818,3,0),"")</f>
        <v>-</v>
      </c>
      <c r="K165" s="1561" t="str">
        <f>IFERROR(VLOOKUP(_xlfn.CONCAT(D165,E165,F165),'ESG Database'!$I$15:$S$818,4,0),"")</f>
        <v>-</v>
      </c>
      <c r="L165" s="1561" t="str">
        <f>IFERROR(VLOOKUP(_xlfn.CONCAT(D165,E165,F165),'ESG Database'!$I$15:$S$818,5,0),"")</f>
        <v>-</v>
      </c>
      <c r="M165" s="1196">
        <f>IFERROR(VLOOKUP(_xlfn.CONCAT(D165,E165,F165),'ESG Database'!$I$15:$S$818,6,0),"")</f>
        <v>0.88590000000000002</v>
      </c>
      <c r="N165" s="1196">
        <f>IFERROR(VLOOKUP(_xlfn.CONCAT(D165,E165,F165),'ESG Database'!$I$15:$S$818,7,0),"")</f>
        <v>0.97</v>
      </c>
      <c r="O165" s="1561" t="str">
        <f t="shared" si="26"/>
        <v>-</v>
      </c>
      <c r="P165" s="997">
        <f t="shared" si="27"/>
        <v>9.4931707867704995E-2</v>
      </c>
      <c r="Q165" s="1337" t="str">
        <f>IFERROR(VLOOKUP(_xlfn.CONCAT(D165,E165,F165),'ESG Database'!$I$15:$S$818,10,0),"")</f>
        <v>-</v>
      </c>
      <c r="R165" s="1337" t="str">
        <f>IFERROR(VLOOKUP(_xlfn.CONCAT(D165,E165,F165),'ESG Database'!$I$15:$S$818,11,0),"")</f>
        <v>-</v>
      </c>
      <c r="S165" s="43"/>
    </row>
    <row r="166" spans="1:19" s="1058" customFormat="1" ht="28" customHeight="1">
      <c r="A166" s="43"/>
      <c r="B166" s="1744" t="s">
        <v>1183</v>
      </c>
      <c r="C166" s="1744" t="s">
        <v>96</v>
      </c>
      <c r="D166" s="162" t="s">
        <v>1885</v>
      </c>
      <c r="E166" s="162" t="s">
        <v>21</v>
      </c>
      <c r="F166" s="162" t="s">
        <v>24</v>
      </c>
      <c r="G166" s="112" t="s">
        <v>2017</v>
      </c>
      <c r="H166" s="1054" t="str">
        <f>IFERROR(VLOOKUP(D166,'ESG Database'!$D$15:$M$818,3,0),"")</f>
        <v>M hours</v>
      </c>
      <c r="I166" s="1265" t="str">
        <f>IFERROR(VLOOKUP(_xlfn.CONCAT(D166,E166,F166),'ESG Database'!$I$15:$S$818,2,0),"")</f>
        <v>-</v>
      </c>
      <c r="J166" s="1265" t="str">
        <f>IFERROR(VLOOKUP(_xlfn.CONCAT(D166,E166,F166),'ESG Database'!$I$15:$S$818,3,0),"")</f>
        <v>-</v>
      </c>
      <c r="K166" s="1265" t="str">
        <f>IFERROR(VLOOKUP(_xlfn.CONCAT(D166,E166,F166),'ESG Database'!$I$15:$S$818,4,0),"")</f>
        <v>-</v>
      </c>
      <c r="L166" s="1055">
        <f>IFERROR(VLOOKUP(_xlfn.CONCAT(D166,E166,F166),'ESG Database'!$I$15:$S$818,5,0),"")</f>
        <v>22.01</v>
      </c>
      <c r="M166" s="1055">
        <f>IFERROR(VLOOKUP(_xlfn.CONCAT(D166,E166,F166),'ESG Database'!$I$15:$S$818,6,0),"")</f>
        <v>27.7</v>
      </c>
      <c r="N166" s="1056">
        <f>IFERROR(VLOOKUP(_xlfn.CONCAT(D166,E166,F166),'ESG Database'!$I$15:$S$818,7,0),"")</f>
        <v>34.4</v>
      </c>
      <c r="O166" s="1293" t="str">
        <f t="shared" si="24"/>
        <v>-</v>
      </c>
      <c r="P166" s="1057">
        <f t="shared" si="25"/>
        <v>0.24187725631768942</v>
      </c>
      <c r="Q166" s="1315" t="str">
        <f>IFERROR(VLOOKUP(_xlfn.CONCAT(D166,E166,F166),'ESG Database'!$I$15:$S$818,10,0),"")</f>
        <v>-</v>
      </c>
      <c r="R166" s="1315" t="str">
        <f>IFERROR(VLOOKUP(_xlfn.CONCAT(D166,E166,F166),'ESG Database'!$I$15:$S$818,11,0),"")</f>
        <v>-</v>
      </c>
      <c r="S166" s="43"/>
    </row>
    <row r="167" spans="1:19" s="36" customFormat="1" ht="38" customHeight="1">
      <c r="A167" s="43"/>
      <c r="B167" s="1744"/>
      <c r="C167" s="1808"/>
      <c r="D167" s="188" t="s">
        <v>282</v>
      </c>
      <c r="E167" s="188" t="s">
        <v>21</v>
      </c>
      <c r="F167" s="188" t="s">
        <v>24</v>
      </c>
      <c r="G167" s="184" t="s">
        <v>1205</v>
      </c>
      <c r="H167" s="195" t="str">
        <f>IFERROR(VLOOKUP(D167,'ESG Database'!$D$15:$M$818,3,0),"")</f>
        <v>Hours</v>
      </c>
      <c r="I167" s="1266" t="str">
        <f>IFERROR(VLOOKUP(_xlfn.CONCAT(D167,E167,F167),'ESG Database'!$I$15:$S$818,2,0),"")</f>
        <v>-</v>
      </c>
      <c r="J167" s="1266" t="str">
        <f>IFERROR(VLOOKUP(_xlfn.CONCAT(D167,E167,F167),'ESG Database'!$I$15:$S$818,3,0),"")</f>
        <v>-</v>
      </c>
      <c r="K167" s="1266" t="str">
        <f>IFERROR(VLOOKUP(_xlfn.CONCAT(D167,E167,F167),'ESG Database'!$I$15:$S$818,4,0),"")</f>
        <v>-</v>
      </c>
      <c r="L167" s="196">
        <f>IFERROR(VLOOKUP(_xlfn.CONCAT(D167,E167,F167),'ESG Database'!$I$15:$S$818,5,0),"")</f>
        <v>66.5</v>
      </c>
      <c r="M167" s="1273">
        <f>IFERROR(VLOOKUP(_xlfn.CONCAT(D167,E167,F167),'ESG Database'!$I$15:$S$818,6,0),"")</f>
        <v>81.3</v>
      </c>
      <c r="N167" s="1572">
        <f>IFERROR(VLOOKUP(_xlfn.CONCAT(D167,E167,F167),'ESG Database'!$I$15:$S$818,7,0),"")</f>
        <v>97.2</v>
      </c>
      <c r="O167" s="1550" t="str">
        <f t="shared" si="24"/>
        <v>-</v>
      </c>
      <c r="P167" s="189">
        <f t="shared" si="25"/>
        <v>0.19557195571955721</v>
      </c>
      <c r="Q167" s="197" t="str">
        <f>IFERROR(VLOOKUP(_xlfn.CONCAT(D167,E167,F167),'ESG Database'!$I$15:$S$818,10,0),"")</f>
        <v>&gt;=70</v>
      </c>
      <c r="R167" s="1567" t="str">
        <f>IFERROR(VLOOKUP(_xlfn.CONCAT(D167,E167,F167),'ESG Database'!$I$15:$S$818,11,0),"")</f>
        <v>-</v>
      </c>
      <c r="S167" s="43"/>
    </row>
    <row r="168" spans="1:19" ht="27">
      <c r="A168" s="43"/>
      <c r="B168" s="1745" t="s">
        <v>283</v>
      </c>
      <c r="C168" s="112" t="s">
        <v>194</v>
      </c>
      <c r="D168" s="162" t="s">
        <v>282</v>
      </c>
      <c r="E168" s="162" t="s">
        <v>21</v>
      </c>
      <c r="F168" s="162" t="s">
        <v>195</v>
      </c>
      <c r="G168" s="112" t="s">
        <v>1054</v>
      </c>
      <c r="H168" s="632" t="str">
        <f>IFERROR(VLOOKUP(D168,'ESG Database'!$D$15:$M$818,3,0),"")</f>
        <v>Hours</v>
      </c>
      <c r="I168" s="1260" t="str">
        <f>IFERROR(VLOOKUP(_xlfn.CONCAT(D168,E168,F168),'ESG Database'!$I$15:$S$818,2,0),"")</f>
        <v>-</v>
      </c>
      <c r="J168" s="1260" t="str">
        <f>IFERROR(VLOOKUP(_xlfn.CONCAT(D168,E168,F168),'ESG Database'!$I$15:$S$818,3,0),"")</f>
        <v>-</v>
      </c>
      <c r="K168" s="1260" t="str">
        <f>IFERROR(VLOOKUP(_xlfn.CONCAT(D168,E168,F168),'ESG Database'!$I$15:$S$818,4,0),"")</f>
        <v>-</v>
      </c>
      <c r="L168" s="1260" t="str">
        <f>IFERROR(VLOOKUP(_xlfn.CONCAT(D168,E168,F168),'ESG Database'!$I$15:$S$818,5,0),"")</f>
        <v>-</v>
      </c>
      <c r="M168" s="1274">
        <f>IFERROR(VLOOKUP(_xlfn.CONCAT(D168,E168,F168),'ESG Database'!$I$15:$S$818,6,0),"")</f>
        <v>74.2</v>
      </c>
      <c r="N168" s="1274">
        <f>IFERROR(VLOOKUP(_xlfn.CONCAT(D168,E168,F168),'ESG Database'!$I$15:$S$818,7,0),"")</f>
        <v>83.7</v>
      </c>
      <c r="O168" s="620" t="str">
        <f t="shared" si="24"/>
        <v>-</v>
      </c>
      <c r="P168" s="115">
        <f t="shared" si="25"/>
        <v>0.12803234501347704</v>
      </c>
      <c r="Q168" s="1568" t="str">
        <f>IFERROR(VLOOKUP(_xlfn.CONCAT(D168,E168,F168),'ESG Database'!$I$15:$S$818,10,0),"")</f>
        <v>-</v>
      </c>
      <c r="R168" s="1568" t="str">
        <f>IFERROR(VLOOKUP(_xlfn.CONCAT(D168,E168,F168),'ESG Database'!$I$15:$S$818,11,0),"")</f>
        <v>-</v>
      </c>
      <c r="S168" s="43"/>
    </row>
    <row r="169" spans="1:19" s="34" customFormat="1" ht="27">
      <c r="A169" s="43"/>
      <c r="B169" s="1745"/>
      <c r="C169" s="184" t="s">
        <v>197</v>
      </c>
      <c r="D169" s="188" t="s">
        <v>282</v>
      </c>
      <c r="E169" s="188" t="s">
        <v>21</v>
      </c>
      <c r="F169" s="188" t="s">
        <v>34</v>
      </c>
      <c r="G169" s="184" t="s">
        <v>1054</v>
      </c>
      <c r="H169" s="195" t="str">
        <f>IFERROR(VLOOKUP(D169,'ESG Database'!$D$15:$M$818,3,0),"")</f>
        <v>Hours</v>
      </c>
      <c r="I169" s="1266" t="str">
        <f>IFERROR(VLOOKUP(_xlfn.CONCAT(D169,E169,F169),'ESG Database'!$I$15:$S$818,2,0),"")</f>
        <v>-</v>
      </c>
      <c r="J169" s="1266" t="str">
        <f>IFERROR(VLOOKUP(_xlfn.CONCAT(D169,E169,F169),'ESG Database'!$I$15:$S$818,3,0),"")</f>
        <v>-</v>
      </c>
      <c r="K169" s="1266" t="str">
        <f>IFERROR(VLOOKUP(_xlfn.CONCAT(D169,E169,F169),'ESG Database'!$I$15:$S$818,4,0),"")</f>
        <v>-</v>
      </c>
      <c r="L169" s="1266" t="str">
        <f>IFERROR(VLOOKUP(_xlfn.CONCAT(D169,E169,F169),'ESG Database'!$I$15:$S$818,5,0),"")</f>
        <v>-</v>
      </c>
      <c r="M169" s="1273">
        <f>IFERROR(VLOOKUP(_xlfn.CONCAT(D169,E169,F169),'ESG Database'!$I$15:$S$818,6,0),"")</f>
        <v>93</v>
      </c>
      <c r="N169" s="1273">
        <f>IFERROR(VLOOKUP(_xlfn.CONCAT(D169,E169,F169),'ESG Database'!$I$15:$S$818,7,0),"")</f>
        <v>117.3</v>
      </c>
      <c r="O169" s="1550" t="str">
        <f t="shared" si="24"/>
        <v>-</v>
      </c>
      <c r="P169" s="189">
        <f t="shared" si="25"/>
        <v>0.26129032258064511</v>
      </c>
      <c r="Q169" s="1567" t="str">
        <f>IFERROR(VLOOKUP(_xlfn.CONCAT(D169,E169,F169),'ESG Database'!$I$15:$S$818,10,0),"")</f>
        <v>-</v>
      </c>
      <c r="R169" s="1567" t="str">
        <f>IFERROR(VLOOKUP(_xlfn.CONCAT(D169,E169,F169),'ESG Database'!$I$15:$S$818,11,0),"")</f>
        <v>-</v>
      </c>
      <c r="S169" s="43"/>
    </row>
    <row r="170" spans="1:19" ht="27">
      <c r="A170" s="43"/>
      <c r="B170" s="1818" t="s">
        <v>284</v>
      </c>
      <c r="C170" s="112" t="s">
        <v>247</v>
      </c>
      <c r="D170" s="186" t="s">
        <v>282</v>
      </c>
      <c r="E170" s="186" t="s">
        <v>21</v>
      </c>
      <c r="F170" s="186" t="s">
        <v>247</v>
      </c>
      <c r="G170" s="183" t="s">
        <v>1054</v>
      </c>
      <c r="H170" s="533" t="str">
        <f>IFERROR(VLOOKUP(D170,'ESG Database'!$D$15:$M$818,3,0),"")</f>
        <v>Hours</v>
      </c>
      <c r="I170" s="1267" t="str">
        <f>IFERROR(VLOOKUP(_xlfn.CONCAT(D170,E170,F170),'ESG Database'!$I$15:$S$818,2,0),"")</f>
        <v>-</v>
      </c>
      <c r="J170" s="1267" t="str">
        <f>IFERROR(VLOOKUP(_xlfn.CONCAT(D170,E170,F170),'ESG Database'!$I$15:$S$818,3,0),"")</f>
        <v>-</v>
      </c>
      <c r="K170" s="1267" t="str">
        <f>IFERROR(VLOOKUP(_xlfn.CONCAT(D170,E170,F170),'ESG Database'!$I$15:$S$818,4,0),"")</f>
        <v>-</v>
      </c>
      <c r="L170" s="1270" t="str">
        <f>IFERROR(VLOOKUP(_xlfn.CONCAT(D170,E170,F170),'ESG Database'!$I$15:$S$818,5,0),"")</f>
        <v>-</v>
      </c>
      <c r="M170" s="1275">
        <f>IFERROR(VLOOKUP(_xlfn.CONCAT(D170,E170,F170),'ESG Database'!$I$15:$S$818,6,0),"")</f>
        <v>101.5</v>
      </c>
      <c r="N170" s="1276">
        <f>IFERROR(VLOOKUP(_xlfn.CONCAT(D170,E170,F170),'ESG Database'!$I$15:$S$818,7,0),"")</f>
        <v>124.9</v>
      </c>
      <c r="O170" s="1549" t="str">
        <f t="shared" si="24"/>
        <v>-</v>
      </c>
      <c r="P170" s="187">
        <f t="shared" si="25"/>
        <v>0.23054187192118225</v>
      </c>
      <c r="Q170" s="1569" t="str">
        <f>IFERROR(VLOOKUP(_xlfn.CONCAT(D170,E170,F170),'ESG Database'!$I$15:$S$818,10,0),"")</f>
        <v>-</v>
      </c>
      <c r="R170" s="1569" t="str">
        <f>IFERROR(VLOOKUP(_xlfn.CONCAT(D170,E170,F170),'ESG Database'!$I$15:$S$818,11,0),"")</f>
        <v>-</v>
      </c>
      <c r="S170" s="43"/>
    </row>
    <row r="171" spans="1:19" ht="27">
      <c r="A171" s="43"/>
      <c r="B171" s="1818"/>
      <c r="C171" s="112" t="s">
        <v>249</v>
      </c>
      <c r="D171" s="162" t="s">
        <v>282</v>
      </c>
      <c r="E171" s="162" t="s">
        <v>21</v>
      </c>
      <c r="F171" s="162" t="s">
        <v>249</v>
      </c>
      <c r="G171" s="112" t="s">
        <v>1054</v>
      </c>
      <c r="H171" s="194" t="str">
        <f>IFERROR(VLOOKUP(D171,'ESG Database'!$D$15:$M$818,3,0),"")</f>
        <v>Hours</v>
      </c>
      <c r="I171" s="1260" t="str">
        <f>IFERROR(VLOOKUP(_xlfn.CONCAT(D171,E171,F171),'ESG Database'!$I$15:$S$818,2,0),"")</f>
        <v>-</v>
      </c>
      <c r="J171" s="1260" t="str">
        <f>IFERROR(VLOOKUP(_xlfn.CONCAT(D171,E171,F171),'ESG Database'!$I$15:$S$818,3,0),"")</f>
        <v>-</v>
      </c>
      <c r="K171" s="1260" t="str">
        <f>IFERROR(VLOOKUP(_xlfn.CONCAT(D171,E171,F171),'ESG Database'!$I$15:$S$818,4,0),"")</f>
        <v>-</v>
      </c>
      <c r="L171" s="1271" t="str">
        <f>IFERROR(VLOOKUP(_xlfn.CONCAT(D171,E171,F171),'ESG Database'!$I$15:$S$818,5,0),"")</f>
        <v>-</v>
      </c>
      <c r="M171" s="1277">
        <f>IFERROR(VLOOKUP(_xlfn.CONCAT(D171,E171,F171),'ESG Database'!$I$15:$S$818,6,0),"")</f>
        <v>56</v>
      </c>
      <c r="N171" s="1278">
        <f>IFERROR(VLOOKUP(_xlfn.CONCAT(D171,E171,F171),'ESG Database'!$I$15:$S$818,7,0),"")</f>
        <v>63.4</v>
      </c>
      <c r="O171" s="620" t="str">
        <f t="shared" si="24"/>
        <v>-</v>
      </c>
      <c r="P171" s="115">
        <f t="shared" si="25"/>
        <v>0.13214285714285712</v>
      </c>
      <c r="Q171" s="1568" t="str">
        <f>IFERROR(VLOOKUP(_xlfn.CONCAT(D171,E171,F171),'ESG Database'!$I$15:$S$818,10,0),"")</f>
        <v>-</v>
      </c>
      <c r="R171" s="1568" t="str">
        <f>IFERROR(VLOOKUP(_xlfn.CONCAT(D171,E171,F171),'ESG Database'!$I$15:$S$818,11,0),"")</f>
        <v>-</v>
      </c>
      <c r="S171" s="43"/>
    </row>
    <row r="172" spans="1:19" ht="27">
      <c r="A172" s="43"/>
      <c r="B172" s="1818"/>
      <c r="C172" s="184" t="s">
        <v>2196</v>
      </c>
      <c r="D172" s="162" t="s">
        <v>282</v>
      </c>
      <c r="E172" s="162" t="s">
        <v>21</v>
      </c>
      <c r="F172" s="162" t="s">
        <v>250</v>
      </c>
      <c r="G172" s="112" t="s">
        <v>1054</v>
      </c>
      <c r="H172" s="194" t="str">
        <f>IFERROR(VLOOKUP(D172,'ESG Database'!$D$15:$M$818,3,0),"")</f>
        <v>Hours</v>
      </c>
      <c r="I172" s="1260" t="str">
        <f>IFERROR(VLOOKUP(_xlfn.CONCAT(D172,E172,F172),'ESG Database'!$I$15:$S$818,2,0),"")</f>
        <v>-</v>
      </c>
      <c r="J172" s="1260" t="str">
        <f>IFERROR(VLOOKUP(_xlfn.CONCAT(D172,E172,F172),'ESG Database'!$I$15:$S$818,3,0),"")</f>
        <v>-</v>
      </c>
      <c r="K172" s="1260" t="str">
        <f>IFERROR(VLOOKUP(_xlfn.CONCAT(D172,E172,F172),'ESG Database'!$I$15:$S$818,4,0),"")</f>
        <v>-</v>
      </c>
      <c r="L172" s="1272" t="str">
        <f>IFERROR(VLOOKUP(_xlfn.CONCAT(D172,E172,F172),'ESG Database'!$I$15:$S$818,5,0),"")</f>
        <v>-</v>
      </c>
      <c r="M172" s="1279">
        <f>IFERROR(VLOOKUP(_xlfn.CONCAT(D172,E172,F172),'ESG Database'!$I$15:$S$818,6,0),"")</f>
        <v>48.1</v>
      </c>
      <c r="N172" s="1016">
        <f>IFERROR(VLOOKUP(_xlfn.CONCAT(D172,E172,F172),'ESG Database'!$I$15:$S$818,7,0),"")</f>
        <v>49.9</v>
      </c>
      <c r="O172" s="620" t="str">
        <f t="shared" si="24"/>
        <v>-</v>
      </c>
      <c r="P172" s="115">
        <f t="shared" si="25"/>
        <v>3.7422037422037313E-2</v>
      </c>
      <c r="Q172" s="1568" t="str">
        <f>IFERROR(VLOOKUP(_xlfn.CONCAT(D172,E172,F172),'ESG Database'!$I$15:$S$818,10,0),"")</f>
        <v>-</v>
      </c>
      <c r="R172" s="1568" t="str">
        <f>IFERROR(VLOOKUP(_xlfn.CONCAT(D172,E172,F172),'ESG Database'!$I$15:$S$818,11,0),"")</f>
        <v>-</v>
      </c>
      <c r="S172" s="43"/>
    </row>
    <row r="173" spans="1:19" ht="27">
      <c r="A173" s="43"/>
      <c r="B173" s="1818" t="s">
        <v>285</v>
      </c>
      <c r="C173" s="611" t="s">
        <v>232</v>
      </c>
      <c r="D173" s="186" t="s">
        <v>282</v>
      </c>
      <c r="E173" s="186" t="s">
        <v>21</v>
      </c>
      <c r="F173" s="162" t="s">
        <v>1051</v>
      </c>
      <c r="G173" s="183" t="s">
        <v>1054</v>
      </c>
      <c r="H173" s="533" t="s">
        <v>286</v>
      </c>
      <c r="I173" s="1267" t="str">
        <f>IFERROR(VLOOKUP(_xlfn.CONCAT(D173,E173,F173),'ESG Database'!$I$15:$S$818,2,0),"")</f>
        <v>-</v>
      </c>
      <c r="J173" s="1267" t="str">
        <f>IFERROR(VLOOKUP(_xlfn.CONCAT(D173,E173,F173),'ESG Database'!$I$15:$S$818,3,0),"")</f>
        <v>-</v>
      </c>
      <c r="K173" s="1267" t="str">
        <f>IFERROR(VLOOKUP(_xlfn.CONCAT(D173,E173,F173),'ESG Database'!$I$15:$S$818,4,0),"")</f>
        <v>-</v>
      </c>
      <c r="L173" s="1267" t="str">
        <f>IFERROR(VLOOKUP(_xlfn.CONCAT(D173,E173,F173),'ESG Database'!$I$15:$S$818,5,0),"")</f>
        <v>-</v>
      </c>
      <c r="M173" s="936">
        <f>IFERROR(VLOOKUP(_xlfn.CONCAT(D173,E173,F173),'ESG Database'!$I$15:$S$818,6,0),"")</f>
        <v>120.3</v>
      </c>
      <c r="N173" s="936">
        <f>IFERROR(VLOOKUP(_xlfn.CONCAT(D173,E173,F173),'ESG Database'!$I$15:$S$818,7,0),"")</f>
        <v>148.5</v>
      </c>
      <c r="O173" s="1549" t="str">
        <f t="shared" si="24"/>
        <v>-</v>
      </c>
      <c r="P173" s="187">
        <f t="shared" si="25"/>
        <v>0.23441396508728185</v>
      </c>
      <c r="Q173" s="1569" t="str">
        <f>IFERROR(VLOOKUP(_xlfn.CONCAT(D173,E173,F173),'ESG Database'!$I$15:$S$818,10,0),"")</f>
        <v>-</v>
      </c>
      <c r="R173" s="1569" t="str">
        <f>IFERROR(VLOOKUP(_xlfn.CONCAT(D173,E173,F173),'ESG Database'!$I$15:$S$818,11,0),"")</f>
        <v>-</v>
      </c>
    </row>
    <row r="174" spans="1:19" ht="27">
      <c r="A174" s="43"/>
      <c r="B174" s="1818"/>
      <c r="C174" s="112" t="s">
        <v>236</v>
      </c>
      <c r="D174" s="162" t="s">
        <v>282</v>
      </c>
      <c r="E174" s="162" t="s">
        <v>21</v>
      </c>
      <c r="F174" s="162" t="s">
        <v>1052</v>
      </c>
      <c r="G174" s="112" t="s">
        <v>1054</v>
      </c>
      <c r="H174" s="194" t="s">
        <v>286</v>
      </c>
      <c r="I174" s="1260" t="str">
        <f>IFERROR(VLOOKUP(_xlfn.CONCAT(D174,E174,F174),'ESG Database'!$I$15:$S$818,2,0),"")</f>
        <v>-</v>
      </c>
      <c r="J174" s="1260" t="str">
        <f>IFERROR(VLOOKUP(_xlfn.CONCAT(D174,E174,F174),'ESG Database'!$I$15:$S$818,3,0),"")</f>
        <v>-</v>
      </c>
      <c r="K174" s="1260" t="str">
        <f>IFERROR(VLOOKUP(_xlfn.CONCAT(D174,E174,F174),'ESG Database'!$I$15:$S$818,4,0),"")</f>
        <v>-</v>
      </c>
      <c r="L174" s="1260" t="str">
        <f>IFERROR(VLOOKUP(_xlfn.CONCAT(D174,E174,F174),'ESG Database'!$I$15:$S$818,5,0),"")</f>
        <v>-</v>
      </c>
      <c r="M174" s="934">
        <f>IFERROR(VLOOKUP(_xlfn.CONCAT(D174,E174,F174),'ESG Database'!$I$15:$S$818,6,0),"")</f>
        <v>58.9</v>
      </c>
      <c r="N174" s="934">
        <f>IFERROR(VLOOKUP(_xlfn.CONCAT(D174,E174,F174),'ESG Database'!$I$15:$S$818,7,0),"")</f>
        <v>68.5</v>
      </c>
      <c r="O174" s="620" t="str">
        <f t="shared" si="24"/>
        <v>-</v>
      </c>
      <c r="P174" s="115">
        <f t="shared" si="25"/>
        <v>0.16298811544991509</v>
      </c>
      <c r="Q174" s="1568" t="str">
        <f>IFERROR(VLOOKUP(_xlfn.CONCAT(D174,E174,F174),'ESG Database'!$I$15:$S$818,10,0),"")</f>
        <v>-</v>
      </c>
      <c r="R174" s="1568" t="str">
        <f>IFERROR(VLOOKUP(_xlfn.CONCAT(D174,E174,F174),'ESG Database'!$I$15:$S$818,11,0),"")</f>
        <v>-</v>
      </c>
    </row>
    <row r="175" spans="1:19" ht="27">
      <c r="A175" s="43"/>
      <c r="B175" s="1818"/>
      <c r="C175" s="612" t="s">
        <v>237</v>
      </c>
      <c r="D175" s="188" t="s">
        <v>282</v>
      </c>
      <c r="E175" s="188" t="s">
        <v>21</v>
      </c>
      <c r="F175" s="161" t="s">
        <v>1053</v>
      </c>
      <c r="G175" s="184" t="s">
        <v>1054</v>
      </c>
      <c r="H175" s="195" t="s">
        <v>286</v>
      </c>
      <c r="I175" s="1266" t="str">
        <f>IFERROR(VLOOKUP(_xlfn.CONCAT(D175,E175,F175),'ESG Database'!$I$15:$S$818,2,0),"")</f>
        <v>-</v>
      </c>
      <c r="J175" s="1266" t="str">
        <f>IFERROR(VLOOKUP(_xlfn.CONCAT(D175,E175,F175),'ESG Database'!$I$15:$S$818,3,0),"")</f>
        <v>-</v>
      </c>
      <c r="K175" s="1266" t="str">
        <f>IFERROR(VLOOKUP(_xlfn.CONCAT(D175,E175,F175),'ESG Database'!$I$15:$S$818,4,0),"")</f>
        <v>-</v>
      </c>
      <c r="L175" s="1266" t="str">
        <f>IFERROR(VLOOKUP(_xlfn.CONCAT(D175,E175,F175),'ESG Database'!$I$15:$S$818,5,0),"")</f>
        <v>-</v>
      </c>
      <c r="M175" s="935">
        <f>IFERROR(VLOOKUP(_xlfn.CONCAT(D175,E175,F175),'ESG Database'!$I$15:$S$818,6,0),"")</f>
        <v>41.8</v>
      </c>
      <c r="N175" s="935">
        <f>IFERROR(VLOOKUP(_xlfn.CONCAT(D175,E175,F175),'ESG Database'!$I$15:$S$818,7,0),"")</f>
        <v>49.6</v>
      </c>
      <c r="O175" s="1550" t="str">
        <f t="shared" si="24"/>
        <v>-</v>
      </c>
      <c r="P175" s="189">
        <f t="shared" si="25"/>
        <v>0.18660287081339733</v>
      </c>
      <c r="Q175" s="1567" t="str">
        <f>IFERROR(VLOOKUP(_xlfn.CONCAT(D175,E175,F175),'ESG Database'!$I$15:$S$818,10,0),"")</f>
        <v>-</v>
      </c>
      <c r="R175" s="1567" t="str">
        <f>IFERROR(VLOOKUP(_xlfn.CONCAT(D175,E175,F175),'ESG Database'!$I$15:$S$818,11,0),"")</f>
        <v>-</v>
      </c>
    </row>
    <row r="176" spans="1:19" ht="27">
      <c r="A176" s="43"/>
      <c r="B176" s="1820" t="s">
        <v>287</v>
      </c>
      <c r="C176" s="630" t="s">
        <v>244</v>
      </c>
      <c r="D176" s="631" t="s">
        <v>282</v>
      </c>
      <c r="E176" s="631" t="s">
        <v>1006</v>
      </c>
      <c r="F176" s="631" t="s">
        <v>24</v>
      </c>
      <c r="G176" s="630" t="s">
        <v>1054</v>
      </c>
      <c r="H176" s="632" t="str">
        <f>IFERROR(VLOOKUP(D176,'ESG Database'!$D$15:$M$818,3,0),"")</f>
        <v>Hours</v>
      </c>
      <c r="I176" s="1268" t="str">
        <f>IFERROR(VLOOKUP(_xlfn.CONCAT(D176,E176,F176),'ESG Database'!$I$15:$S$818,2,0),"")</f>
        <v>-</v>
      </c>
      <c r="J176" s="1268" t="str">
        <f>IFERROR(VLOOKUP(_xlfn.CONCAT(D176,E176,F176),'ESG Database'!$I$15:$S$818,3,0),"")</f>
        <v>-</v>
      </c>
      <c r="K176" s="1268" t="str">
        <f>IFERROR(VLOOKUP(_xlfn.CONCAT(D176,E176,F176),'ESG Database'!$I$15:$S$818,4,0),"")</f>
        <v>-</v>
      </c>
      <c r="L176" s="1268" t="str">
        <f>IFERROR(VLOOKUP(_xlfn.CONCAT(D176,E176,F176),'ESG Database'!$I$15:$S$818,5,0),"")</f>
        <v>-</v>
      </c>
      <c r="M176" s="937">
        <f>IFERROR(VLOOKUP(_xlfn.CONCAT(D176,E176,F176),'ESG Database'!$I$15:$S$818,6,0),"")</f>
        <v>46.5</v>
      </c>
      <c r="N176" s="937">
        <f>IFERROR(VLOOKUP(_xlfn.CONCAT(D176,E176,F176),'ESG Database'!$I$15:$S$818,7,0),"")</f>
        <v>56.6</v>
      </c>
      <c r="O176" s="1562" t="str">
        <f t="shared" si="24"/>
        <v>-</v>
      </c>
      <c r="P176" s="633">
        <f t="shared" si="25"/>
        <v>0.21720430107526889</v>
      </c>
      <c r="Q176" s="1570" t="str">
        <f>IFERROR(VLOOKUP(_xlfn.CONCAT(D176,E176,F176),'ESG Database'!$I$15:$S$818,10,0),"")</f>
        <v>-</v>
      </c>
      <c r="R176" s="1570" t="str">
        <f>IFERROR(VLOOKUP(_xlfn.CONCAT(D176,E176,F176),'ESG Database'!$I$15:$S$818,11,0),"")</f>
        <v>-</v>
      </c>
      <c r="S176" s="43"/>
    </row>
    <row r="177" spans="1:19" ht="27">
      <c r="A177" s="43"/>
      <c r="B177" s="1820"/>
      <c r="C177" s="112" t="s">
        <v>176</v>
      </c>
      <c r="D177" s="162" t="s">
        <v>282</v>
      </c>
      <c r="E177" s="162" t="s">
        <v>176</v>
      </c>
      <c r="F177" s="162" t="s">
        <v>24</v>
      </c>
      <c r="G177" s="112" t="s">
        <v>1054</v>
      </c>
      <c r="H177" s="194" t="str">
        <f>IFERROR(VLOOKUP(D177,'ESG Database'!$D$15:$M$818,3,0),"")</f>
        <v>Hours</v>
      </c>
      <c r="I177" s="1260" t="str">
        <f>IFERROR(VLOOKUP(_xlfn.CONCAT(D177,E177,F177),'ESG Database'!$I$15:$S$818,2,0),"")</f>
        <v>-</v>
      </c>
      <c r="J177" s="1260" t="str">
        <f>IFERROR(VLOOKUP(_xlfn.CONCAT(D177,E177,F177),'ESG Database'!$I$15:$S$818,3,0),"")</f>
        <v>-</v>
      </c>
      <c r="K177" s="1260" t="str">
        <f>IFERROR(VLOOKUP(_xlfn.CONCAT(D177,E177,F177),'ESG Database'!$I$15:$S$818,4,0),"")</f>
        <v>-</v>
      </c>
      <c r="L177" s="1260" t="str">
        <f>IFERROR(VLOOKUP(_xlfn.CONCAT(D177,E177,F177),'ESG Database'!$I$15:$S$818,5,0),"")</f>
        <v>-</v>
      </c>
      <c r="M177" s="934">
        <f>IFERROR(VLOOKUP(_xlfn.CONCAT(D177,E177,F177),'ESG Database'!$I$15:$S$818,6,0),"")</f>
        <v>106.9</v>
      </c>
      <c r="N177" s="934">
        <f>IFERROR(VLOOKUP(_xlfn.CONCAT(D177,E177,F177),'ESG Database'!$I$15:$S$818,7,0),"")</f>
        <v>126.7</v>
      </c>
      <c r="O177" s="620" t="str">
        <f t="shared" si="24"/>
        <v>-</v>
      </c>
      <c r="P177" s="115">
        <f t="shared" si="25"/>
        <v>0.18521983161833488</v>
      </c>
      <c r="Q177" s="1568" t="str">
        <f>IFERROR(VLOOKUP(_xlfn.CONCAT(D177,E177,F177),'ESG Database'!$I$15:$S$818,10,0),"")</f>
        <v>-</v>
      </c>
      <c r="R177" s="1568" t="str">
        <f>IFERROR(VLOOKUP(_xlfn.CONCAT(D177,E177,F177),'ESG Database'!$I$15:$S$818,11,0),"")</f>
        <v>-</v>
      </c>
      <c r="S177" s="43"/>
    </row>
    <row r="178" spans="1:19" ht="27">
      <c r="A178" s="43"/>
      <c r="B178" s="1820"/>
      <c r="C178" s="534" t="s">
        <v>245</v>
      </c>
      <c r="D178" s="535" t="s">
        <v>282</v>
      </c>
      <c r="E178" s="535" t="s">
        <v>245</v>
      </c>
      <c r="F178" s="535" t="s">
        <v>24</v>
      </c>
      <c r="G178" s="534" t="s">
        <v>1054</v>
      </c>
      <c r="H178" s="536" t="str">
        <f>IFERROR(VLOOKUP(D178,'ESG Database'!$D$15:$M$818,3,0),"")</f>
        <v>Hours</v>
      </c>
      <c r="I178" s="1269" t="str">
        <f>IFERROR(VLOOKUP(_xlfn.CONCAT(D178,E178,F178),'ESG Database'!$I$15:$S$818,2,0),"")</f>
        <v>-</v>
      </c>
      <c r="J178" s="1269" t="str">
        <f>IFERROR(VLOOKUP(_xlfn.CONCAT(D178,E178,F178),'ESG Database'!$I$15:$S$818,3,0),"")</f>
        <v>-</v>
      </c>
      <c r="K178" s="1269" t="str">
        <f>IFERROR(VLOOKUP(_xlfn.CONCAT(D178,E178,F178),'ESG Database'!$I$15:$S$818,4,0),"")</f>
        <v>-</v>
      </c>
      <c r="L178" s="1269" t="str">
        <f>IFERROR(VLOOKUP(_xlfn.CONCAT(D178,E178,F178),'ESG Database'!$I$15:$S$818,5,0),"")</f>
        <v>-</v>
      </c>
      <c r="M178" s="938">
        <f>IFERROR(VLOOKUP(_xlfn.CONCAT(D178,E178,F178),'ESG Database'!$I$15:$S$818,6,0),"")</f>
        <v>62.4</v>
      </c>
      <c r="N178" s="938">
        <f>IFERROR(VLOOKUP(_xlfn.CONCAT(D178,E178,F178),'ESG Database'!$I$15:$S$818,7,0),"")</f>
        <v>71.400000000000006</v>
      </c>
      <c r="O178" s="1563" t="str">
        <f t="shared" si="24"/>
        <v>-</v>
      </c>
      <c r="P178" s="537">
        <f t="shared" si="25"/>
        <v>0.14423076923076938</v>
      </c>
      <c r="Q178" s="1571" t="str">
        <f>IFERROR(VLOOKUP(_xlfn.CONCAT(D178,E178,F178),'ESG Database'!$I$15:$S$818,10,0),"")</f>
        <v>-</v>
      </c>
      <c r="R178" s="1571" t="str">
        <f>IFERROR(VLOOKUP(_xlfn.CONCAT(D178,E178,F178),'ESG Database'!$I$15:$S$818,11,0),"")</f>
        <v>-</v>
      </c>
      <c r="S178" s="43"/>
    </row>
    <row r="179" spans="1:19" ht="42" customHeight="1">
      <c r="A179" s="43"/>
      <c r="B179" s="1823" t="s">
        <v>2201</v>
      </c>
      <c r="C179" s="1823"/>
      <c r="D179" s="1823"/>
      <c r="E179" s="1823"/>
      <c r="F179" s="1823"/>
      <c r="G179" s="1823"/>
      <c r="H179" s="1823"/>
      <c r="I179" s="1823"/>
      <c r="J179" s="1823"/>
      <c r="K179" s="1823"/>
      <c r="L179" s="1823"/>
      <c r="M179" s="1823"/>
      <c r="N179" s="1823"/>
      <c r="O179" s="1823"/>
      <c r="P179" s="1823"/>
      <c r="Q179" s="1823"/>
      <c r="R179" s="1823"/>
    </row>
    <row r="180" spans="1:19">
      <c r="A180" s="43"/>
      <c r="B180" s="43"/>
      <c r="C180" s="43"/>
      <c r="D180" s="43"/>
      <c r="E180" s="43"/>
      <c r="F180" s="43"/>
      <c r="G180" s="43"/>
      <c r="H180" s="45"/>
      <c r="I180" s="99"/>
      <c r="J180" s="99"/>
      <c r="K180" s="99"/>
      <c r="L180" s="99"/>
      <c r="M180" s="99"/>
      <c r="N180" s="99"/>
      <c r="O180" s="99"/>
      <c r="P180" s="99"/>
      <c r="Q180" s="43"/>
      <c r="R180" s="43"/>
    </row>
    <row r="181" spans="1:19" ht="22.5">
      <c r="A181" s="43"/>
      <c r="B181" s="54" t="s">
        <v>1230</v>
      </c>
      <c r="C181" s="54"/>
      <c r="D181" s="43"/>
      <c r="E181" s="43"/>
      <c r="F181" s="43"/>
      <c r="G181" s="43"/>
      <c r="H181" s="45"/>
      <c r="I181" s="99"/>
      <c r="J181" s="99"/>
      <c r="K181" s="99"/>
      <c r="L181" s="99"/>
      <c r="M181" s="99"/>
      <c r="N181" s="99"/>
      <c r="O181" s="99"/>
      <c r="P181" s="99"/>
      <c r="Q181" s="43"/>
      <c r="R181" s="43"/>
    </row>
    <row r="182" spans="1:19">
      <c r="A182" s="43"/>
      <c r="B182" s="43"/>
      <c r="C182" s="43"/>
      <c r="D182" s="43"/>
      <c r="E182" s="43"/>
      <c r="F182" s="43"/>
      <c r="G182" s="43"/>
      <c r="H182" s="45"/>
      <c r="I182" s="99"/>
      <c r="J182" s="99"/>
      <c r="K182" s="99"/>
      <c r="L182" s="99"/>
      <c r="M182" s="99"/>
      <c r="N182" s="99"/>
      <c r="O182" s="99"/>
      <c r="P182" s="99"/>
      <c r="Q182" s="43"/>
      <c r="R182" s="43"/>
    </row>
    <row r="183" spans="1:19" ht="14" customHeight="1">
      <c r="A183" s="43"/>
      <c r="B183" s="1757" t="s">
        <v>2036</v>
      </c>
      <c r="C183" s="1757"/>
      <c r="D183" s="1757"/>
      <c r="E183" s="1757"/>
      <c r="F183" s="1757"/>
      <c r="G183" s="1757"/>
      <c r="H183" s="1757"/>
      <c r="I183" s="1757"/>
      <c r="J183" s="1757"/>
      <c r="K183" s="1757"/>
      <c r="L183" s="1757"/>
      <c r="M183" s="1757"/>
      <c r="N183" s="1757"/>
      <c r="O183" s="1757"/>
      <c r="P183" s="1757"/>
      <c r="Q183" s="1757"/>
      <c r="R183" s="43"/>
    </row>
    <row r="184" spans="1:19">
      <c r="A184" s="43"/>
      <c r="B184" s="1757"/>
      <c r="C184" s="1757"/>
      <c r="D184" s="1757"/>
      <c r="E184" s="1757"/>
      <c r="F184" s="1757"/>
      <c r="G184" s="1757"/>
      <c r="H184" s="1757"/>
      <c r="I184" s="1757"/>
      <c r="J184" s="1757"/>
      <c r="K184" s="1757"/>
      <c r="L184" s="1757"/>
      <c r="M184" s="1757"/>
      <c r="N184" s="1757"/>
      <c r="O184" s="1757"/>
      <c r="P184" s="1757"/>
      <c r="Q184" s="1757"/>
      <c r="R184" s="43"/>
    </row>
    <row r="185" spans="1:19">
      <c r="A185" s="43"/>
      <c r="B185" s="1757"/>
      <c r="C185" s="1757"/>
      <c r="D185" s="1757"/>
      <c r="E185" s="1757"/>
      <c r="F185" s="1757"/>
      <c r="G185" s="1757"/>
      <c r="H185" s="1757"/>
      <c r="I185" s="1757"/>
      <c r="J185" s="1757"/>
      <c r="K185" s="1757"/>
      <c r="L185" s="1757"/>
      <c r="M185" s="1757"/>
      <c r="N185" s="1757"/>
      <c r="O185" s="1757"/>
      <c r="P185" s="1757"/>
      <c r="Q185" s="1757"/>
      <c r="R185" s="43"/>
    </row>
    <row r="186" spans="1:19">
      <c r="A186" s="43"/>
      <c r="B186" s="1757"/>
      <c r="C186" s="1757"/>
      <c r="D186" s="1757"/>
      <c r="E186" s="1757"/>
      <c r="F186" s="1757"/>
      <c r="G186" s="1757"/>
      <c r="H186" s="1757"/>
      <c r="I186" s="1757"/>
      <c r="J186" s="1757"/>
      <c r="K186" s="1757"/>
      <c r="L186" s="1757"/>
      <c r="M186" s="1757"/>
      <c r="N186" s="1757"/>
      <c r="O186" s="1757"/>
      <c r="P186" s="1757"/>
      <c r="Q186" s="1757"/>
      <c r="R186" s="43"/>
    </row>
    <row r="187" spans="1:19">
      <c r="A187" s="43"/>
      <c r="B187" s="1757"/>
      <c r="C187" s="1757"/>
      <c r="D187" s="1757"/>
      <c r="E187" s="1757"/>
      <c r="F187" s="1757"/>
      <c r="G187" s="1757"/>
      <c r="H187" s="1757"/>
      <c r="I187" s="1757"/>
      <c r="J187" s="1757"/>
      <c r="K187" s="1757"/>
      <c r="L187" s="1757"/>
      <c r="M187" s="1757"/>
      <c r="N187" s="1757"/>
      <c r="O187" s="1757"/>
      <c r="P187" s="1757"/>
      <c r="Q187" s="1757"/>
      <c r="R187" s="43"/>
    </row>
    <row r="188" spans="1:19">
      <c r="A188" s="43"/>
      <c r="B188" s="1757"/>
      <c r="C188" s="1757"/>
      <c r="D188" s="1757"/>
      <c r="E188" s="1757"/>
      <c r="F188" s="1757"/>
      <c r="G188" s="1757"/>
      <c r="H188" s="1757"/>
      <c r="I188" s="1757"/>
      <c r="J188" s="1757"/>
      <c r="K188" s="1757"/>
      <c r="L188" s="1757"/>
      <c r="M188" s="1757"/>
      <c r="N188" s="1757"/>
      <c r="O188" s="1757"/>
      <c r="P188" s="1757"/>
      <c r="Q188" s="1757"/>
      <c r="R188" s="43"/>
    </row>
    <row r="189" spans="1:19">
      <c r="A189" s="43"/>
      <c r="B189" s="1757"/>
      <c r="C189" s="1757"/>
      <c r="D189" s="1757"/>
      <c r="E189" s="1757"/>
      <c r="F189" s="1757"/>
      <c r="G189" s="1757"/>
      <c r="H189" s="1757"/>
      <c r="I189" s="1757"/>
      <c r="J189" s="1757"/>
      <c r="K189" s="1757"/>
      <c r="L189" s="1757"/>
      <c r="M189" s="1757"/>
      <c r="N189" s="1757"/>
      <c r="O189" s="1757"/>
      <c r="P189" s="1757"/>
      <c r="Q189" s="1757"/>
      <c r="R189" s="43"/>
    </row>
    <row r="190" spans="1:19" ht="25" customHeight="1">
      <c r="A190" s="43"/>
      <c r="B190" s="1757"/>
      <c r="C190" s="1757"/>
      <c r="D190" s="1757"/>
      <c r="E190" s="1757"/>
      <c r="F190" s="1757"/>
      <c r="G190" s="1757"/>
      <c r="H190" s="1757"/>
      <c r="I190" s="1757"/>
      <c r="J190" s="1757"/>
      <c r="K190" s="1757"/>
      <c r="L190" s="1757"/>
      <c r="M190" s="1757"/>
      <c r="N190" s="1757"/>
      <c r="O190" s="1757"/>
      <c r="P190" s="1757"/>
      <c r="Q190" s="1757"/>
      <c r="R190" s="43"/>
    </row>
    <row r="191" spans="1:19">
      <c r="A191" s="43"/>
      <c r="B191" s="1757"/>
      <c r="C191" s="1757"/>
      <c r="D191" s="1757"/>
      <c r="E191" s="1757"/>
      <c r="F191" s="1757"/>
      <c r="G191" s="1757"/>
      <c r="H191" s="1757"/>
      <c r="I191" s="1757"/>
      <c r="J191" s="1757"/>
      <c r="K191" s="1757"/>
      <c r="L191" s="1757"/>
      <c r="M191" s="1757"/>
      <c r="N191" s="1757"/>
      <c r="O191" s="1757"/>
      <c r="P191" s="1757"/>
      <c r="Q191" s="1757"/>
      <c r="R191" s="43"/>
    </row>
    <row r="192" spans="1:19" ht="91" customHeight="1">
      <c r="A192" s="43"/>
      <c r="B192" s="1757"/>
      <c r="C192" s="1757"/>
      <c r="D192" s="1757"/>
      <c r="E192" s="1757"/>
      <c r="F192" s="1757"/>
      <c r="G192" s="1757"/>
      <c r="H192" s="1757"/>
      <c r="I192" s="1757"/>
      <c r="J192" s="1757"/>
      <c r="K192" s="1757"/>
      <c r="L192" s="1757"/>
      <c r="M192" s="1757"/>
      <c r="N192" s="1757"/>
      <c r="O192" s="1757"/>
      <c r="P192" s="1757"/>
      <c r="Q192" s="1757"/>
      <c r="R192" s="43"/>
    </row>
    <row r="193" spans="1:19" ht="14">
      <c r="A193" s="43"/>
      <c r="B193" s="56" t="s">
        <v>288</v>
      </c>
      <c r="C193" s="56"/>
      <c r="D193" s="95"/>
      <c r="E193" s="95"/>
      <c r="F193" s="95"/>
      <c r="G193" s="95"/>
      <c r="H193" s="690"/>
      <c r="I193" s="691"/>
      <c r="J193" s="691"/>
      <c r="K193" s="691"/>
      <c r="L193" s="691"/>
      <c r="M193" s="99"/>
      <c r="N193" s="99"/>
      <c r="O193" s="99"/>
      <c r="P193" s="99"/>
      <c r="Q193" s="43"/>
      <c r="R193" s="43"/>
    </row>
    <row r="194" spans="1:19" ht="28">
      <c r="A194" s="43"/>
      <c r="B194" s="61" t="s">
        <v>89</v>
      </c>
      <c r="C194" s="61" t="s">
        <v>178</v>
      </c>
      <c r="D194" s="61" t="s">
        <v>11</v>
      </c>
      <c r="E194" s="139" t="s">
        <v>12</v>
      </c>
      <c r="F194" s="139" t="s">
        <v>13</v>
      </c>
      <c r="G194" s="61" t="s">
        <v>14</v>
      </c>
      <c r="H194" s="61" t="s">
        <v>15</v>
      </c>
      <c r="I194" s="62">
        <v>2019</v>
      </c>
      <c r="J194" s="62">
        <v>2021</v>
      </c>
      <c r="K194" s="62">
        <v>2022</v>
      </c>
      <c r="L194" s="62">
        <v>2023</v>
      </c>
      <c r="M194" s="62">
        <v>2024</v>
      </c>
      <c r="N194" s="825">
        <v>2025</v>
      </c>
      <c r="O194" s="825" t="s">
        <v>16</v>
      </c>
      <c r="P194" s="825" t="s">
        <v>1245</v>
      </c>
      <c r="Q194" s="1003" t="s">
        <v>17</v>
      </c>
      <c r="R194" s="1003" t="s">
        <v>18</v>
      </c>
      <c r="S194" s="43"/>
    </row>
    <row r="195" spans="1:19" ht="14" customHeight="1">
      <c r="A195" s="43"/>
      <c r="B195" s="1824" t="s">
        <v>289</v>
      </c>
      <c r="C195" s="1523" t="s">
        <v>194</v>
      </c>
      <c r="D195" s="1524" t="s">
        <v>33</v>
      </c>
      <c r="E195" s="1524" t="s">
        <v>21</v>
      </c>
      <c r="F195" s="1524" t="s">
        <v>195</v>
      </c>
      <c r="G195" s="1523" t="s">
        <v>196</v>
      </c>
      <c r="H195" s="1525" t="str">
        <f>IFERROR(VLOOKUP(D195,'ESG Database'!$D$15:$M$818,3,0),"")</f>
        <v>%</v>
      </c>
      <c r="I195" s="1526" t="str">
        <f>IFERROR(VLOOKUP(_xlfn.CONCAT(D195,E195,F195),'ESG Database'!$I$15:$S$818,2,0),"")</f>
        <v>-</v>
      </c>
      <c r="J195" s="1527">
        <f>IFERROR(VLOOKUP(_xlfn.CONCAT(D195,E195,F195),'ESG Database'!$I$15:$S$818,3,0),"")</f>
        <v>0.64200000000000002</v>
      </c>
      <c r="K195" s="1527">
        <f>IFERROR(VLOOKUP(_xlfn.CONCAT(D195,E195,F195),'ESG Database'!$I$15:$S$818,4,0),"")</f>
        <v>0.622</v>
      </c>
      <c r="L195" s="1527">
        <f>IFERROR(VLOOKUP(_xlfn.CONCAT(D195,E195,F195),'ESG Database'!$I$15:$S$818,5,0),"")</f>
        <v>0.61229999999999996</v>
      </c>
      <c r="M195" s="1527">
        <f>IFERROR(VLOOKUP(_xlfn.CONCAT(D195,E195,F195),'ESG Database'!$I$15:$S$818,6,0),"")</f>
        <v>0.60299999999999998</v>
      </c>
      <c r="N195" s="1527">
        <f>IFERROR(VLOOKUP(_xlfn.CONCAT(D195,E195,F195),'ESG Database'!$I$15:$S$818,7,0),"")</f>
        <v>0.59499999999999997</v>
      </c>
      <c r="O195" s="1575" t="str">
        <f>IFERROR(N195/I195-1,"-")</f>
        <v>-</v>
      </c>
      <c r="P195" s="1528"/>
      <c r="Q195" s="1347" t="str">
        <f>IFERROR(VLOOKUP(_xlfn.CONCAT(D195,E195,F195),'ESG Database'!$I$15:$S$818,10,0),"")</f>
        <v>-</v>
      </c>
      <c r="R195" s="1311" t="str">
        <f>IFERROR(VLOOKUP(_xlfn.CONCAT(D195,E195,F195),'ESG Database'!$I$15:$S$818,11,0),"")</f>
        <v>-</v>
      </c>
      <c r="S195" s="43"/>
    </row>
    <row r="196" spans="1:19" ht="14">
      <c r="A196" s="43"/>
      <c r="B196" s="1824"/>
      <c r="C196" s="1529" t="s">
        <v>197</v>
      </c>
      <c r="D196" s="1530" t="s">
        <v>33</v>
      </c>
      <c r="E196" s="1530" t="s">
        <v>21</v>
      </c>
      <c r="F196" s="1530" t="s">
        <v>34</v>
      </c>
      <c r="G196" s="1529" t="s">
        <v>196</v>
      </c>
      <c r="H196" s="1531" t="str">
        <f>IFERROR(VLOOKUP(D196,'ESG Database'!$D$15:$M$818,3,0),"")</f>
        <v>%</v>
      </c>
      <c r="I196" s="1532" t="str">
        <f>IFERROR(VLOOKUP(_xlfn.CONCAT(D196,E196,F196),'ESG Database'!$I$15:$S$818,2,0),"")</f>
        <v>-</v>
      </c>
      <c r="J196" s="1533">
        <f>IFERROR(VLOOKUP(_xlfn.CONCAT(D196,E196,F196),'ESG Database'!$I$15:$S$818,3,0),"")</f>
        <v>0.35799999999999998</v>
      </c>
      <c r="K196" s="1533">
        <f>IFERROR(VLOOKUP(_xlfn.CONCAT(D196,E196,F196),'ESG Database'!$I$15:$S$818,4,0),"")</f>
        <v>0.378</v>
      </c>
      <c r="L196" s="1533">
        <f>IFERROR(VLOOKUP(_xlfn.CONCAT(D196,E196,F196),'ESG Database'!$I$15:$S$818,5,0),"")</f>
        <v>0.38769999999999999</v>
      </c>
      <c r="M196" s="1533">
        <f>IFERROR(VLOOKUP(_xlfn.CONCAT(D196,E196,F196),'ESG Database'!$I$15:$S$818,6,0),"")</f>
        <v>0.39700000000000002</v>
      </c>
      <c r="N196" s="1533">
        <f>IFERROR(VLOOKUP(_xlfn.CONCAT(D196,E196,F196),'ESG Database'!$I$15:$S$818,7,0),"")</f>
        <v>0.40500000000000003</v>
      </c>
      <c r="O196" s="1576" t="str">
        <f t="shared" ref="O196:O214" si="28">IFERROR(N196/I196-1,"-")</f>
        <v>-</v>
      </c>
      <c r="P196" s="1534"/>
      <c r="Q196" s="282" t="str">
        <f>IFERROR(VLOOKUP(_xlfn.CONCAT(D196,E196,F196),'ESG Database'!$I$15:$S$818,10,0),"")</f>
        <v>&gt;=40%</v>
      </c>
      <c r="R196" s="1312" t="str">
        <f>IFERROR(VLOOKUP(_xlfn.CONCAT(D196,E196,F196),'ESG Database'!$I$15:$S$818,11,0),"")</f>
        <v>-</v>
      </c>
      <c r="S196" s="43"/>
    </row>
    <row r="197" spans="1:19">
      <c r="A197" s="43"/>
      <c r="B197" s="1801" t="s">
        <v>290</v>
      </c>
      <c r="C197" s="193" t="s">
        <v>194</v>
      </c>
      <c r="D197" s="1064" t="s">
        <v>291</v>
      </c>
      <c r="E197" s="221" t="s">
        <v>21</v>
      </c>
      <c r="F197" s="221" t="s">
        <v>195</v>
      </c>
      <c r="G197" s="193" t="s">
        <v>196</v>
      </c>
      <c r="H197" s="1522" t="str">
        <f>IFERROR(VLOOKUP(D197,'ESG Database'!$D$15:$M$818,3,0),"")</f>
        <v>%</v>
      </c>
      <c r="I197" s="1379" t="str">
        <f>IFERROR(VLOOKUP(_xlfn.CONCAT(D197,E197,F197),'ESG Database'!$I$15:$S$818,2,0),"")</f>
        <v>-</v>
      </c>
      <c r="J197" s="1366">
        <f>IFERROR(VLOOKUP(_xlfn.CONCAT(D197,E197,F197),'ESG Database'!$I$15:$S$818,3,0),"")</f>
        <v>0.54149999999999998</v>
      </c>
      <c r="K197" s="1366">
        <f>IFERROR(VLOOKUP(_xlfn.CONCAT(D197,E197,F197),'ESG Database'!$I$15:$S$818,4,0),"")</f>
        <v>0.52900000000000003</v>
      </c>
      <c r="L197" s="1366">
        <f>IFERROR(VLOOKUP(_xlfn.CONCAT(D197,E197,F197),'ESG Database'!$I$15:$S$818,5,0),"")</f>
        <v>0.52110000000000001</v>
      </c>
      <c r="M197" s="1366">
        <f>IFERROR(VLOOKUP(_xlfn.CONCAT(D197,E197,F197),'ESG Database'!$I$15:$S$818,6,0),"")</f>
        <v>0.504</v>
      </c>
      <c r="N197" s="1366">
        <f>IFERROR(VLOOKUP(_xlfn.CONCAT(D197,E197,F197),'ESG Database'!$I$15:$S$818,7,0),"")</f>
        <v>0.48799999999999999</v>
      </c>
      <c r="O197" s="1379" t="str">
        <f t="shared" si="28"/>
        <v>-</v>
      </c>
      <c r="P197" s="1520"/>
      <c r="Q197" s="1314" t="str">
        <f>IFERROR(VLOOKUP(_xlfn.CONCAT(D197,E197,F197),'ESG Database'!$I$15:$S$818,10,0),"")</f>
        <v>-</v>
      </c>
      <c r="R197" s="1314" t="str">
        <f>IFERROR(VLOOKUP(_xlfn.CONCAT(D197,E197,F197),'ESG Database'!$I$15:$S$818,11,0),"")</f>
        <v>-</v>
      </c>
      <c r="S197" s="43"/>
    </row>
    <row r="198" spans="1:19">
      <c r="A198" s="43"/>
      <c r="B198" s="1810"/>
      <c r="C198" s="214" t="s">
        <v>197</v>
      </c>
      <c r="D198" s="1280" t="s">
        <v>291</v>
      </c>
      <c r="E198" s="215" t="s">
        <v>21</v>
      </c>
      <c r="F198" s="215" t="s">
        <v>34</v>
      </c>
      <c r="G198" s="202" t="s">
        <v>196</v>
      </c>
      <c r="H198" s="216" t="str">
        <f>IFERROR(VLOOKUP(D198,'ESG Database'!$D$15:$M$818,3,0),"")</f>
        <v>%</v>
      </c>
      <c r="I198" s="1294" t="str">
        <f>IFERROR(VLOOKUP(_xlfn.CONCAT(D198,E198,F198),'ESG Database'!$I$15:$S$818,2,0),"")</f>
        <v>-</v>
      </c>
      <c r="J198" s="1015">
        <f>IFERROR(VLOOKUP(_xlfn.CONCAT(D198,E198,F198),'ESG Database'!$I$15:$S$818,3,0),"")</f>
        <v>0.45850000000000002</v>
      </c>
      <c r="K198" s="1015">
        <f>IFERROR(VLOOKUP(_xlfn.CONCAT(D198,E198,F198),'ESG Database'!$I$15:$S$818,4,0),"")</f>
        <v>0.47099999999999997</v>
      </c>
      <c r="L198" s="1015">
        <f>IFERROR(VLOOKUP(_xlfn.CONCAT(D198,E198,F198),'ESG Database'!$I$15:$S$818,5,0),"")</f>
        <v>0.47889999999999999</v>
      </c>
      <c r="M198" s="1015">
        <f>IFERROR(VLOOKUP(_xlfn.CONCAT(D198,E198,F198),'ESG Database'!$I$15:$S$818,6,0),"")</f>
        <v>0.496</v>
      </c>
      <c r="N198" s="1015">
        <f>IFERROR(VLOOKUP(_xlfn.CONCAT(D198,E198,F198),'ESG Database'!$I$15:$S$818,7,0),"")</f>
        <v>0.51200000000000001</v>
      </c>
      <c r="O198" s="1294" t="str">
        <f t="shared" si="28"/>
        <v>-</v>
      </c>
      <c r="P198" s="991"/>
      <c r="Q198" s="1573" t="str">
        <f>IFERROR(VLOOKUP(_xlfn.CONCAT(D198,E198,F198),'ESG Database'!$I$15:$S$818,10,0),"")</f>
        <v>-</v>
      </c>
      <c r="R198" s="1573" t="str">
        <f>IFERROR(VLOOKUP(_xlfn.CONCAT(D198,E198,F198),'ESG Database'!$I$15:$S$818,11,0),"")</f>
        <v>-</v>
      </c>
      <c r="S198" s="43"/>
    </row>
    <row r="199" spans="1:19" ht="21" customHeight="1">
      <c r="A199" s="43"/>
      <c r="B199" s="1811" t="s">
        <v>292</v>
      </c>
      <c r="C199" s="218" t="s">
        <v>194</v>
      </c>
      <c r="D199" s="1281" t="s">
        <v>293</v>
      </c>
      <c r="E199" s="219" t="s">
        <v>21</v>
      </c>
      <c r="F199" s="219" t="s">
        <v>195</v>
      </c>
      <c r="G199" s="207" t="s">
        <v>196</v>
      </c>
      <c r="H199" s="220" t="str">
        <f>IFERROR(VLOOKUP(D199,'ESG Database'!$D$15:$M$818,3,0),"")</f>
        <v>%</v>
      </c>
      <c r="I199" s="1295" t="str">
        <f>IFERROR(VLOOKUP(_xlfn.CONCAT(D199,E199,F199),'ESG Database'!$I$15:$S$818,2,0),"")</f>
        <v>-</v>
      </c>
      <c r="J199" s="1285">
        <f>IFERROR(VLOOKUP(_xlfn.CONCAT(D199,E199,F199),'ESG Database'!$I$15:$S$818,3,0),"")</f>
        <v>0.74039999999999995</v>
      </c>
      <c r="K199" s="1285">
        <f>IFERROR(VLOOKUP(_xlfn.CONCAT(D199,E199,F199),'ESG Database'!$I$15:$S$818,4,0),"")</f>
        <v>0.72099999999999997</v>
      </c>
      <c r="L199" s="1285">
        <f>IFERROR(VLOOKUP(_xlfn.CONCAT(D199,E199,F199),'ESG Database'!$I$15:$S$818,5,0),"")</f>
        <v>0.70699999999999996</v>
      </c>
      <c r="M199" s="1285">
        <f>IFERROR(VLOOKUP(_xlfn.CONCAT(D199,E199,F199),'ESG Database'!$I$15:$S$818,6,0),"")</f>
        <v>0.69299999999999995</v>
      </c>
      <c r="N199" s="1285">
        <f>IFERROR(VLOOKUP(_xlfn.CONCAT(D199,E199,F199),'ESG Database'!$I$15:$S$818,7,0),"")</f>
        <v>0.68600000000000005</v>
      </c>
      <c r="O199" s="1295" t="str">
        <f t="shared" si="28"/>
        <v>-</v>
      </c>
      <c r="P199" s="992"/>
      <c r="Q199" s="1574" t="str">
        <f>IFERROR(VLOOKUP(_xlfn.CONCAT(D199,E199,F199),'ESG Database'!$I$15:$S$818,10,0),"")</f>
        <v>-</v>
      </c>
      <c r="R199" s="1574" t="str">
        <f>IFERROR(VLOOKUP(_xlfn.CONCAT(D199,E199,F199),'ESG Database'!$I$15:$S$818,11,0),"")</f>
        <v>-</v>
      </c>
      <c r="S199" s="43"/>
    </row>
    <row r="200" spans="1:19" ht="21" customHeight="1">
      <c r="A200" s="43"/>
      <c r="B200" s="1811"/>
      <c r="C200" s="214" t="s">
        <v>197</v>
      </c>
      <c r="D200" s="1280" t="s">
        <v>293</v>
      </c>
      <c r="E200" s="215" t="s">
        <v>21</v>
      </c>
      <c r="F200" s="215" t="s">
        <v>34</v>
      </c>
      <c r="G200" s="202" t="s">
        <v>196</v>
      </c>
      <c r="H200" s="216" t="str">
        <f>IFERROR(VLOOKUP(D200,'ESG Database'!$D$15:$M$818,3,0),"")</f>
        <v>%</v>
      </c>
      <c r="I200" s="1294" t="str">
        <f>IFERROR(VLOOKUP(_xlfn.CONCAT(D200,E200,F200),'ESG Database'!$I$15:$S$818,2,0),"")</f>
        <v>-</v>
      </c>
      <c r="J200" s="1015">
        <f>IFERROR(VLOOKUP(_xlfn.CONCAT(D200,E200,F200),'ESG Database'!$I$15:$S$818,3,0),"")</f>
        <v>0.2596</v>
      </c>
      <c r="K200" s="1015">
        <f>IFERROR(VLOOKUP(_xlfn.CONCAT(D200,E200,F200),'ESG Database'!$I$15:$S$818,4,0),"")</f>
        <v>0.27900000000000003</v>
      </c>
      <c r="L200" s="1015">
        <f>IFERROR(VLOOKUP(_xlfn.CONCAT(D200,E200,F200),'ESG Database'!$I$15:$S$818,5,0),"")</f>
        <v>0.29299999999999998</v>
      </c>
      <c r="M200" s="1015">
        <f>IFERROR(VLOOKUP(_xlfn.CONCAT(D200,E200,F200),'ESG Database'!$I$15:$S$818,6,0),"")</f>
        <v>0.307</v>
      </c>
      <c r="N200" s="1015">
        <f>IFERROR(VLOOKUP(_xlfn.CONCAT(D200,E200,F200),'ESG Database'!$I$15:$S$818,7,0),"")</f>
        <v>0.314</v>
      </c>
      <c r="O200" s="1294" t="str">
        <f t="shared" si="28"/>
        <v>-</v>
      </c>
      <c r="P200" s="991"/>
      <c r="Q200" s="1573" t="str">
        <f>IFERROR(VLOOKUP(_xlfn.CONCAT(D200,E200,F200),'ESG Database'!$I$15:$S$818,10,0),"")</f>
        <v>-</v>
      </c>
      <c r="R200" s="1573" t="str">
        <f>IFERROR(VLOOKUP(_xlfn.CONCAT(D200,E200,F200),'ESG Database'!$I$15:$S$818,11,0),"")</f>
        <v>-</v>
      </c>
      <c r="S200" s="43"/>
    </row>
    <row r="201" spans="1:19">
      <c r="A201" s="43"/>
      <c r="B201" s="1811" t="s">
        <v>294</v>
      </c>
      <c r="C201" s="218" t="s">
        <v>194</v>
      </c>
      <c r="D201" s="1281" t="s">
        <v>295</v>
      </c>
      <c r="E201" s="219" t="s">
        <v>21</v>
      </c>
      <c r="F201" s="219" t="s">
        <v>195</v>
      </c>
      <c r="G201" s="207" t="s">
        <v>196</v>
      </c>
      <c r="H201" s="220" t="str">
        <f>IFERROR(VLOOKUP(D201,'ESG Database'!$D$15:$M$818,3,0),"")</f>
        <v>%</v>
      </c>
      <c r="I201" s="1295" t="str">
        <f>IFERROR(VLOOKUP(_xlfn.CONCAT(D201,E201,F201),'ESG Database'!$I$15:$S$818,2,0),"")</f>
        <v>-</v>
      </c>
      <c r="J201" s="1296" t="str">
        <f>IFERROR(VLOOKUP(_xlfn.CONCAT(D201,E201,F201),'ESG Database'!$I$15:$S$818,3,0),"")</f>
        <v>-</v>
      </c>
      <c r="K201" s="1285">
        <f>IFERROR(VLOOKUP(_xlfn.CONCAT(D201,E201,F201),'ESG Database'!$I$15:$S$818,4,0),"")</f>
        <v>0.72799999999999998</v>
      </c>
      <c r="L201" s="1285">
        <f>IFERROR(VLOOKUP(_xlfn.CONCAT(D201,E201,F201),'ESG Database'!$I$15:$S$818,5,0),"")</f>
        <v>0.71299999999999997</v>
      </c>
      <c r="M201" s="1285">
        <f>IFERROR(VLOOKUP(_xlfn.CONCAT(D201,E201,F201),'ESG Database'!$I$15:$S$818,6,0),"")</f>
        <v>0.69899999999999995</v>
      </c>
      <c r="N201" s="1285">
        <f>IFERROR(VLOOKUP(_xlfn.CONCAT(D201,E201,F201),'ESG Database'!$I$15:$S$818,7,0),"")</f>
        <v>0.69099999999999995</v>
      </c>
      <c r="O201" s="1295" t="str">
        <f t="shared" si="28"/>
        <v>-</v>
      </c>
      <c r="P201" s="992"/>
      <c r="Q201" s="1574" t="str">
        <f>IFERROR(VLOOKUP(_xlfn.CONCAT(D201,E201,F201),'ESG Database'!$I$15:$S$818,10,0),"")</f>
        <v>-</v>
      </c>
      <c r="R201" s="1574" t="str">
        <f>IFERROR(VLOOKUP(_xlfn.CONCAT(D201,E201,F201),'ESG Database'!$I$15:$S$818,11,0),"")</f>
        <v>-</v>
      </c>
      <c r="S201" s="43"/>
    </row>
    <row r="202" spans="1:19">
      <c r="A202" s="43"/>
      <c r="B202" s="1811"/>
      <c r="C202" s="214" t="s">
        <v>197</v>
      </c>
      <c r="D202" s="1280" t="s">
        <v>295</v>
      </c>
      <c r="E202" s="215" t="s">
        <v>21</v>
      </c>
      <c r="F202" s="215" t="s">
        <v>34</v>
      </c>
      <c r="G202" s="202" t="s">
        <v>196</v>
      </c>
      <c r="H202" s="216" t="str">
        <f>IFERROR(VLOOKUP(D202,'ESG Database'!$D$15:$M$818,3,0),"")</f>
        <v>%</v>
      </c>
      <c r="I202" s="1294" t="str">
        <f>IFERROR(VLOOKUP(_xlfn.CONCAT(D202,E202,F202),'ESG Database'!$I$15:$S$818,2,0),"")</f>
        <v>-</v>
      </c>
      <c r="J202" s="1297" t="str">
        <f>IFERROR(VLOOKUP(_xlfn.CONCAT(D202,E202,F202),'ESG Database'!$I$15:$S$818,3,0),"")</f>
        <v>-</v>
      </c>
      <c r="K202" s="1015">
        <f>IFERROR(VLOOKUP(_xlfn.CONCAT(D202,E202,F202),'ESG Database'!$I$15:$S$818,4,0),"")</f>
        <v>0.27200000000000002</v>
      </c>
      <c r="L202" s="1015">
        <f>IFERROR(VLOOKUP(_xlfn.CONCAT(D202,E202,F202),'ESG Database'!$I$15:$S$818,5,0),"")</f>
        <v>0.28699999999999998</v>
      </c>
      <c r="M202" s="1015">
        <f>IFERROR(VLOOKUP(_xlfn.CONCAT(D202,E202,F202),'ESG Database'!$I$15:$S$818,6,0),"")</f>
        <v>0.30099999999999999</v>
      </c>
      <c r="N202" s="1015">
        <f>IFERROR(VLOOKUP(_xlfn.CONCAT(D202,E202,F202),'ESG Database'!$I$15:$S$818,7,0),"")</f>
        <v>0.309</v>
      </c>
      <c r="O202" s="1294" t="str">
        <f t="shared" si="28"/>
        <v>-</v>
      </c>
      <c r="P202" s="991"/>
      <c r="Q202" s="1573" t="str">
        <f>IFERROR(VLOOKUP(_xlfn.CONCAT(D202,E202,F202),'ESG Database'!$I$15:$S$818,10,0),"")</f>
        <v>-</v>
      </c>
      <c r="R202" s="1573" t="str">
        <f>IFERROR(VLOOKUP(_xlfn.CONCAT(D202,E202,F202),'ESG Database'!$I$15:$S$818,11,0),"")</f>
        <v>-</v>
      </c>
      <c r="S202" s="43"/>
    </row>
    <row r="203" spans="1:19" ht="20" customHeight="1">
      <c r="A203" s="43"/>
      <c r="B203" s="1811" t="s">
        <v>296</v>
      </c>
      <c r="C203" s="218" t="s">
        <v>194</v>
      </c>
      <c r="D203" s="1281" t="s">
        <v>39</v>
      </c>
      <c r="E203" s="219" t="s">
        <v>21</v>
      </c>
      <c r="F203" s="219" t="s">
        <v>195</v>
      </c>
      <c r="G203" s="207" t="s">
        <v>196</v>
      </c>
      <c r="H203" s="220" t="str">
        <f>IFERROR(VLOOKUP(D203,'ESG Database'!$D$15:$M$818,3,0),"")</f>
        <v>%</v>
      </c>
      <c r="I203" s="1295" t="str">
        <f>IFERROR(VLOOKUP(_xlfn.CONCAT(D203,E203,F203),'ESG Database'!$I$15:$S$818,2,0),"")</f>
        <v>-</v>
      </c>
      <c r="J203" s="1285">
        <f>IFERROR(VLOOKUP(_xlfn.CONCAT(D203,E203,F203),'ESG Database'!$I$15:$S$818,3,0),"")</f>
        <v>0.77600000000000002</v>
      </c>
      <c r="K203" s="1285">
        <f>IFERROR(VLOOKUP(_xlfn.CONCAT(D203,E203,F203),'ESG Database'!$I$15:$S$818,4,0),"")</f>
        <v>0.75649999999999995</v>
      </c>
      <c r="L203" s="1285">
        <f>IFERROR(VLOOKUP(_xlfn.CONCAT(D203,E203,F203),'ESG Database'!$I$15:$S$818,5,0),"")</f>
        <v>0.73799999999999999</v>
      </c>
      <c r="M203" s="1285">
        <f>IFERROR(VLOOKUP(_xlfn.CONCAT(D203,E203,F203),'ESG Database'!$I$15:$S$818,6,0),"")</f>
        <v>0.71</v>
      </c>
      <c r="N203" s="1286">
        <f>IFERROR(VLOOKUP(_xlfn.CONCAT(D203,E203,F203),'ESG Database'!$I$15:$S$818,7,0),"")</f>
        <v>0.69499999999999995</v>
      </c>
      <c r="O203" s="1295" t="str">
        <f t="shared" si="28"/>
        <v>-</v>
      </c>
      <c r="P203" s="992"/>
      <c r="Q203" s="1574" t="str">
        <f>IFERROR(VLOOKUP(_xlfn.CONCAT(D203,E203,F203),'ESG Database'!$I$15:$S$818,10,0),"")</f>
        <v>-</v>
      </c>
      <c r="R203" s="1574" t="str">
        <f>IFERROR(VLOOKUP(_xlfn.CONCAT(D203,E203,F203),'ESG Database'!$I$15:$S$818,11,0),"")</f>
        <v>-</v>
      </c>
      <c r="S203" s="43"/>
    </row>
    <row r="204" spans="1:19" ht="20" customHeight="1">
      <c r="A204" s="43"/>
      <c r="B204" s="1811"/>
      <c r="C204" s="214" t="s">
        <v>197</v>
      </c>
      <c r="D204" s="1280" t="s">
        <v>39</v>
      </c>
      <c r="E204" s="215" t="s">
        <v>21</v>
      </c>
      <c r="F204" s="215" t="s">
        <v>34</v>
      </c>
      <c r="G204" s="202" t="s">
        <v>196</v>
      </c>
      <c r="H204" s="216" t="str">
        <f>IFERROR(VLOOKUP(D204,'ESG Database'!$D$15:$M$818,3,0),"")</f>
        <v>%</v>
      </c>
      <c r="I204" s="1294" t="str">
        <f>IFERROR(VLOOKUP(_xlfn.CONCAT(D204,E204,F204),'ESG Database'!$I$15:$S$818,2,0),"")</f>
        <v>-</v>
      </c>
      <c r="J204" s="1015">
        <f>IFERROR(VLOOKUP(_xlfn.CONCAT(D204,E204,F204),'ESG Database'!$I$15:$S$818,3,0),"")</f>
        <v>0.224</v>
      </c>
      <c r="K204" s="1015">
        <f>IFERROR(VLOOKUP(_xlfn.CONCAT(D204,E204,F204),'ESG Database'!$I$15:$S$818,4,0),"")</f>
        <v>0.24349999999999999</v>
      </c>
      <c r="L204" s="1015">
        <f>IFERROR(VLOOKUP(_xlfn.CONCAT(D204,E204,F204),'ESG Database'!$I$15:$S$818,5,0),"")</f>
        <v>0.26200000000000001</v>
      </c>
      <c r="M204" s="1015">
        <f>IFERROR(VLOOKUP(_xlfn.CONCAT(D204,E204,F204),'ESG Database'!$I$15:$S$818,6,0),"")</f>
        <v>0.28999999999999998</v>
      </c>
      <c r="N204" s="1287">
        <f>IFERROR(VLOOKUP(_xlfn.CONCAT(D204,E204,F204),'ESG Database'!$I$15:$S$818,7,0),"")</f>
        <v>0.30499999999999999</v>
      </c>
      <c r="O204" s="1294" t="str">
        <f t="shared" si="28"/>
        <v>-</v>
      </c>
      <c r="P204" s="991"/>
      <c r="Q204" s="276" t="str">
        <f>IFERROR(VLOOKUP(_xlfn.CONCAT(D204,E204,F204),'ESG Database'!$I$15:$S$818,10,0),"")</f>
        <v>&gt;=35%</v>
      </c>
      <c r="R204" s="1573" t="str">
        <f>IFERROR(VLOOKUP(_xlfn.CONCAT(D204,E204,F204),'ESG Database'!$I$15:$S$818,11,0),"")</f>
        <v>-</v>
      </c>
      <c r="S204" s="43"/>
    </row>
    <row r="205" spans="1:19">
      <c r="A205" s="43"/>
      <c r="B205" s="1811" t="s">
        <v>297</v>
      </c>
      <c r="C205" s="218" t="s">
        <v>194</v>
      </c>
      <c r="D205" s="1281" t="s">
        <v>298</v>
      </c>
      <c r="E205" s="219" t="s">
        <v>21</v>
      </c>
      <c r="F205" s="219" t="s">
        <v>195</v>
      </c>
      <c r="G205" s="207" t="s">
        <v>196</v>
      </c>
      <c r="H205" s="220" t="str">
        <f>IFERROR(VLOOKUP(D205,'ESG Database'!$D$15:$M$818,3,0),"")</f>
        <v>%</v>
      </c>
      <c r="I205" s="1288">
        <f>IFERROR(VLOOKUP(_xlfn.CONCAT(D205,E205,F205),'ESG Database'!$I$15:$S$818,2,0),"")</f>
        <v>0.73099999999999998</v>
      </c>
      <c r="J205" s="1285">
        <f>IFERROR(VLOOKUP(_xlfn.CONCAT(D205,E205,F205),'ESG Database'!$I$15:$S$818,3,0),"")</f>
        <v>0.72399999999999998</v>
      </c>
      <c r="K205" s="1285">
        <f>IFERROR(VLOOKUP(_xlfn.CONCAT(D205,E205,F205),'ESG Database'!$I$15:$S$818,4,0),"")</f>
        <v>0.72399999999999998</v>
      </c>
      <c r="L205" s="1285">
        <f>IFERROR(VLOOKUP(_xlfn.CONCAT(D205,E205,F205),'ESG Database'!$I$15:$S$818,5,0),"")</f>
        <v>0.71099999999999997</v>
      </c>
      <c r="M205" s="1285">
        <f>IFERROR(VLOOKUP(_xlfn.CONCAT(D205,E205,F205),'ESG Database'!$I$15:$S$818,6,0),"")</f>
        <v>0.74299999999999999</v>
      </c>
      <c r="N205" s="1285">
        <f>IFERROR(VLOOKUP(_xlfn.CONCAT(D205,E205,F205),'ESG Database'!$I$15:$S$818,7,0),"")</f>
        <v>0.77100000000000002</v>
      </c>
      <c r="O205" s="992"/>
      <c r="P205" s="992"/>
      <c r="Q205" s="1574" t="str">
        <f>IFERROR(VLOOKUP(_xlfn.CONCAT(D205,E205,F205),'ESG Database'!$I$15:$S$818,10,0),"")</f>
        <v>-</v>
      </c>
      <c r="R205" s="1574" t="str">
        <f>IFERROR(VLOOKUP(_xlfn.CONCAT(D205,E205,F205),'ESG Database'!$I$15:$S$818,11,0),"")</f>
        <v>-</v>
      </c>
      <c r="S205" s="43"/>
    </row>
    <row r="206" spans="1:19">
      <c r="A206" s="43"/>
      <c r="B206" s="1811"/>
      <c r="C206" s="214" t="s">
        <v>197</v>
      </c>
      <c r="D206" s="1280" t="s">
        <v>298</v>
      </c>
      <c r="E206" s="215" t="s">
        <v>21</v>
      </c>
      <c r="F206" s="215" t="s">
        <v>34</v>
      </c>
      <c r="G206" s="202" t="s">
        <v>196</v>
      </c>
      <c r="H206" s="216" t="str">
        <f>IFERROR(VLOOKUP(D206,'ESG Database'!$D$15:$M$818,3,0),"")</f>
        <v>%</v>
      </c>
      <c r="I206" s="1289">
        <f>IFERROR(VLOOKUP(_xlfn.CONCAT(D206,E206,F206),'ESG Database'!$I$15:$S$818,2,0),"")</f>
        <v>0.26900000000000002</v>
      </c>
      <c r="J206" s="1015">
        <f>IFERROR(VLOOKUP(_xlfn.CONCAT(D206,E206,F206),'ESG Database'!$I$15:$S$818,3,0),"")</f>
        <v>0.27600000000000002</v>
      </c>
      <c r="K206" s="1015">
        <f>IFERROR(VLOOKUP(_xlfn.CONCAT(D206,E206,F206),'ESG Database'!$I$15:$S$818,4,0),"")</f>
        <v>0.27600000000000002</v>
      </c>
      <c r="L206" s="1015">
        <f>IFERROR(VLOOKUP(_xlfn.CONCAT(D206,E206,F206),'ESG Database'!$I$15:$S$818,5,0),"")</f>
        <v>0.28899999999999998</v>
      </c>
      <c r="M206" s="1015">
        <f>IFERROR(VLOOKUP(_xlfn.CONCAT(D206,E206,F206),'ESG Database'!$I$15:$S$818,6,0),"")</f>
        <v>0.25700000000000001</v>
      </c>
      <c r="N206" s="1015">
        <f>IFERROR(VLOOKUP(_xlfn.CONCAT(D206,E206,F206),'ESG Database'!$I$15:$S$818,7,0),"")</f>
        <v>0.22900000000000001</v>
      </c>
      <c r="O206" s="991"/>
      <c r="P206" s="991"/>
      <c r="Q206" s="1573" t="str">
        <f>IFERROR(VLOOKUP(_xlfn.CONCAT(D206,E206,F206),'ESG Database'!$I$15:$S$818,10,0),"")</f>
        <v>-</v>
      </c>
      <c r="R206" s="1573" t="str">
        <f>IFERROR(VLOOKUP(_xlfn.CONCAT(D206,E206,F206),'ESG Database'!$I$15:$S$818,11,0),"")</f>
        <v>-</v>
      </c>
      <c r="S206" s="43"/>
    </row>
    <row r="207" spans="1:19" ht="14" customHeight="1">
      <c r="A207" s="43"/>
      <c r="B207" s="1809" t="s">
        <v>299</v>
      </c>
      <c r="C207" s="207" t="s">
        <v>194</v>
      </c>
      <c r="D207" s="1282" t="s">
        <v>300</v>
      </c>
      <c r="E207" s="208" t="s">
        <v>21</v>
      </c>
      <c r="F207" s="208" t="s">
        <v>195</v>
      </c>
      <c r="G207" s="207" t="s">
        <v>196</v>
      </c>
      <c r="H207" s="209" t="str">
        <f>IFERROR(VLOOKUP(D207,'ESG Database'!$D$15:$M$818,3,0),"")</f>
        <v>%</v>
      </c>
      <c r="I207" s="1298" t="str">
        <f>IFERROR(VLOOKUP(_xlfn.CONCAT(D207,E207,F207),'ESG Database'!$I$15:$S$818,2,0),"")</f>
        <v>-</v>
      </c>
      <c r="J207" s="1290">
        <f>IFERROR(VLOOKUP(_xlfn.CONCAT(D207,E207,F207),'ESG Database'!$I$15:$S$818,3,0),"")</f>
        <v>0.67169999999999996</v>
      </c>
      <c r="K207" s="1290">
        <f>IFERROR(VLOOKUP(_xlfn.CONCAT(D207,E207,F207),'ESG Database'!$I$15:$S$818,4,0),"")</f>
        <v>0.65</v>
      </c>
      <c r="L207" s="1290">
        <f>IFERROR(VLOOKUP(_xlfn.CONCAT(D207,E207,F207),'ESG Database'!$I$15:$S$818,5,0),"")</f>
        <v>0.64270000000000005</v>
      </c>
      <c r="M207" s="1290">
        <f>IFERROR(VLOOKUP(_xlfn.CONCAT(D207,E207,F207),'ESG Database'!$I$15:$S$818,6,0),"")</f>
        <v>0.6331</v>
      </c>
      <c r="N207" s="1290">
        <f>IFERROR(VLOOKUP(_xlfn.CONCAT(D207,E207,F207),'ESG Database'!$I$15:$S$818,7,0),"")</f>
        <v>0.621</v>
      </c>
      <c r="O207" s="1298" t="str">
        <f t="shared" si="28"/>
        <v>-</v>
      </c>
      <c r="P207" s="993"/>
      <c r="Q207" s="1320" t="str">
        <f>IFERROR(VLOOKUP(_xlfn.CONCAT(D207,E207,F207),'ESG Database'!$I$15:$S$818,10,0),"")</f>
        <v>-</v>
      </c>
      <c r="R207" s="1320" t="str">
        <f>IFERROR(VLOOKUP(_xlfn.CONCAT(D207,E207,F207),'ESG Database'!$I$15:$S$818,11,0),"")</f>
        <v>-</v>
      </c>
      <c r="S207" s="43"/>
    </row>
    <row r="208" spans="1:19">
      <c r="A208" s="43"/>
      <c r="B208" s="1809"/>
      <c r="C208" s="202" t="s">
        <v>197</v>
      </c>
      <c r="D208" s="326" t="s">
        <v>300</v>
      </c>
      <c r="E208" s="203" t="s">
        <v>21</v>
      </c>
      <c r="F208" s="203" t="s">
        <v>34</v>
      </c>
      <c r="G208" s="202" t="s">
        <v>196</v>
      </c>
      <c r="H208" s="204" t="str">
        <f>IFERROR(VLOOKUP(D208,'ESG Database'!$D$15:$M$818,3,0),"")</f>
        <v>%</v>
      </c>
      <c r="I208" s="1299" t="str">
        <f>IFERROR(VLOOKUP(_xlfn.CONCAT(D208,E208,F208),'ESG Database'!$I$15:$S$818,2,0),"")</f>
        <v>-</v>
      </c>
      <c r="J208" s="1291">
        <f>IFERROR(VLOOKUP(_xlfn.CONCAT(D208,E208,F208),'ESG Database'!$I$15:$S$818,3,0),"")</f>
        <v>0.32829999999999998</v>
      </c>
      <c r="K208" s="1291">
        <f>IFERROR(VLOOKUP(_xlfn.CONCAT(D208,E208,F208),'ESG Database'!$I$15:$S$818,4,0),"")</f>
        <v>0.35</v>
      </c>
      <c r="L208" s="1291">
        <f>IFERROR(VLOOKUP(_xlfn.CONCAT(D208,E208,F208),'ESG Database'!$I$15:$S$818,5,0),"")</f>
        <v>0.35730000000000001</v>
      </c>
      <c r="M208" s="1291">
        <f>IFERROR(VLOOKUP(_xlfn.CONCAT(D208,E208,F208),'ESG Database'!$I$15:$S$818,6,0),"")</f>
        <v>0.3669</v>
      </c>
      <c r="N208" s="1291">
        <f>IFERROR(VLOOKUP(_xlfn.CONCAT(D208,E208,F208),'ESG Database'!$I$15:$S$818,7,0),"")</f>
        <v>0.379</v>
      </c>
      <c r="O208" s="1299" t="str">
        <f t="shared" si="28"/>
        <v>-</v>
      </c>
      <c r="P208" s="994"/>
      <c r="Q208" s="1319" t="str">
        <f>IFERROR(VLOOKUP(_xlfn.CONCAT(D208,E208,F208),'ESG Database'!$I$15:$S$818,10,0),"")</f>
        <v>-</v>
      </c>
      <c r="R208" s="1319" t="str">
        <f>IFERROR(VLOOKUP(_xlfn.CONCAT(D208,E208,F208),'ESG Database'!$I$15:$S$818,11,0),"")</f>
        <v>-</v>
      </c>
      <c r="S208" s="43"/>
    </row>
    <row r="209" spans="1:19" ht="14" customHeight="1">
      <c r="A209" s="43"/>
      <c r="B209" s="1809" t="s">
        <v>301</v>
      </c>
      <c r="C209" s="198" t="s">
        <v>194</v>
      </c>
      <c r="D209" s="228" t="s">
        <v>302</v>
      </c>
      <c r="E209" s="199" t="s">
        <v>21</v>
      </c>
      <c r="F209" s="199" t="s">
        <v>195</v>
      </c>
      <c r="G209" s="198" t="s">
        <v>196</v>
      </c>
      <c r="H209" s="200" t="str">
        <f>IFERROR(VLOOKUP(D209,'ESG Database'!$D$15:$M$818,3,0),"")</f>
        <v>%</v>
      </c>
      <c r="I209" s="1293" t="str">
        <f>IFERROR(VLOOKUP(_xlfn.CONCAT(D209,E209,F209),'ESG Database'!$I$15:$S$818,2,0),"")</f>
        <v>-</v>
      </c>
      <c r="J209" s="1284">
        <f>IFERROR(VLOOKUP(_xlfn.CONCAT(D209,E209,F209),'ESG Database'!$I$15:$S$818,3,0),"")</f>
        <v>0.65100000000000002</v>
      </c>
      <c r="K209" s="1284">
        <f>IFERROR(VLOOKUP(_xlfn.CONCAT(D209,E209,F209),'ESG Database'!$I$15:$S$818,4,0),"")</f>
        <v>0.63</v>
      </c>
      <c r="L209" s="1284">
        <f>IFERROR(VLOOKUP(_xlfn.CONCAT(D209,E209,F209),'ESG Database'!$I$15:$S$818,5,0),"")</f>
        <v>0.62109999999999999</v>
      </c>
      <c r="M209" s="1284">
        <f>IFERROR(VLOOKUP(_xlfn.CONCAT(D209,E209,F209),'ESG Database'!$I$15:$S$818,6,0),"")</f>
        <v>0.61070000000000002</v>
      </c>
      <c r="N209" s="1284">
        <f>IFERROR(VLOOKUP(_xlfn.CONCAT(D209,E209,F209),'ESG Database'!$I$15:$S$818,7,0),"")</f>
        <v>0.60299999999999998</v>
      </c>
      <c r="O209" s="1577" t="str">
        <f t="shared" si="28"/>
        <v>-</v>
      </c>
      <c r="P209" s="153"/>
      <c r="Q209" s="1315" t="str">
        <f>IFERROR(VLOOKUP(_xlfn.CONCAT(D209,E209,F209),'ESG Database'!$I$15:$S$818,10,0),"")</f>
        <v>-</v>
      </c>
      <c r="R209" s="1315" t="str">
        <f>IFERROR(VLOOKUP(_xlfn.CONCAT(D209,E209,F209),'ESG Database'!$I$15:$S$818,11,0),"")</f>
        <v>-</v>
      </c>
      <c r="S209" s="43"/>
    </row>
    <row r="210" spans="1:19">
      <c r="A210" s="43"/>
      <c r="B210" s="1809"/>
      <c r="C210" s="202" t="s">
        <v>197</v>
      </c>
      <c r="D210" s="326" t="s">
        <v>302</v>
      </c>
      <c r="E210" s="203" t="s">
        <v>21</v>
      </c>
      <c r="F210" s="199" t="s">
        <v>34</v>
      </c>
      <c r="G210" s="202" t="s">
        <v>196</v>
      </c>
      <c r="H210" s="204" t="str">
        <f>IFERROR(VLOOKUP(D210,'ESG Database'!$D$15:$M$818,3,0),"")</f>
        <v>%</v>
      </c>
      <c r="I210" s="1299" t="str">
        <f>IFERROR(VLOOKUP(_xlfn.CONCAT(D210,E210,F210),'ESG Database'!$I$15:$S$818,2,0),"")</f>
        <v>-</v>
      </c>
      <c r="J210" s="1291">
        <f>IFERROR(VLOOKUP(_xlfn.CONCAT(D210,E210,F210),'ESG Database'!$I$15:$S$818,3,0),"")</f>
        <v>0.34899999999999998</v>
      </c>
      <c r="K210" s="1291">
        <f>IFERROR(VLOOKUP(_xlfn.CONCAT(D210,E210,F210),'ESG Database'!$I$15:$S$818,4,0),"")</f>
        <v>0.37</v>
      </c>
      <c r="L210" s="1291">
        <f>IFERROR(VLOOKUP(_xlfn.CONCAT(D210,E210,F210),'ESG Database'!$I$15:$S$818,5,0),"")</f>
        <v>0.378</v>
      </c>
      <c r="M210" s="1291">
        <f>IFERROR(VLOOKUP(_xlfn.CONCAT(D210,E210,F210),'ESG Database'!$I$15:$S$818,6,0),"")</f>
        <v>0.38929999999999998</v>
      </c>
      <c r="N210" s="1291">
        <f>IFERROR(VLOOKUP(_xlfn.CONCAT(D210,E210,F210),'ESG Database'!$I$15:$S$818,7,0),"")</f>
        <v>0.39700000000000002</v>
      </c>
      <c r="O210" s="1299" t="str">
        <f t="shared" si="28"/>
        <v>-</v>
      </c>
      <c r="P210" s="994"/>
      <c r="Q210" s="1319" t="str">
        <f>IFERROR(VLOOKUP(_xlfn.CONCAT(D210,E210,F210),'ESG Database'!$I$15:$S$818,10,0),"")</f>
        <v>-</v>
      </c>
      <c r="R210" s="1319" t="str">
        <f>IFERROR(VLOOKUP(_xlfn.CONCAT(D210,E210,F210),'ESG Database'!$I$15:$S$818,11,0),"")</f>
        <v>-</v>
      </c>
      <c r="S210" s="43"/>
    </row>
    <row r="211" spans="1:19" ht="23" customHeight="1">
      <c r="A211" s="43"/>
      <c r="B211" s="1811" t="s">
        <v>303</v>
      </c>
      <c r="C211" s="218" t="s">
        <v>194</v>
      </c>
      <c r="D211" s="1281" t="s">
        <v>304</v>
      </c>
      <c r="E211" s="219" t="s">
        <v>21</v>
      </c>
      <c r="F211" s="219" t="s">
        <v>195</v>
      </c>
      <c r="G211" s="207" t="s">
        <v>196</v>
      </c>
      <c r="H211" s="220" t="str">
        <f>IFERROR(VLOOKUP(D211,'ESG Database'!$D$15:$M$818,3,0),"")</f>
        <v>%</v>
      </c>
      <c r="I211" s="1295" t="str">
        <f>IFERROR(VLOOKUP(_xlfn.CONCAT(D211,E211,F211),'ESG Database'!$I$15:$S$818,2,0),"")</f>
        <v>-</v>
      </c>
      <c r="J211" s="1285">
        <f>IFERROR(VLOOKUP(_xlfn.CONCAT(D211,E211,F211),'ESG Database'!$I$15:$S$818,3,0),"")</f>
        <v>0.8256</v>
      </c>
      <c r="K211" s="1285">
        <f>IFERROR(VLOOKUP(_xlfn.CONCAT(D211,E211,F211),'ESG Database'!$I$15:$S$818,4,0),"")</f>
        <v>0.81799999999999995</v>
      </c>
      <c r="L211" s="1285">
        <f>IFERROR(VLOOKUP(_xlfn.CONCAT(D211,E211,F211),'ESG Database'!$I$15:$S$818,5,0),"")</f>
        <v>0.72789999999999999</v>
      </c>
      <c r="M211" s="1285">
        <f>IFERROR(VLOOKUP(_xlfn.CONCAT(D211,E211,F211),'ESG Database'!$I$15:$S$818,6,0),"")</f>
        <v>0.71279999999999999</v>
      </c>
      <c r="N211" s="1285">
        <f>IFERROR(VLOOKUP(_xlfn.CONCAT(D211,E211,F211),'ESG Database'!$I$15:$S$818,7,0),"")</f>
        <v>0.70499999999999996</v>
      </c>
      <c r="O211" s="1295" t="str">
        <f t="shared" si="28"/>
        <v>-</v>
      </c>
      <c r="P211" s="992"/>
      <c r="Q211" s="1574" t="str">
        <f>IFERROR(VLOOKUP(_xlfn.CONCAT(D211,E211,F211),'ESG Database'!$I$15:$S$818,10,0),"")</f>
        <v>-</v>
      </c>
      <c r="R211" s="1574" t="str">
        <f>IFERROR(VLOOKUP(_xlfn.CONCAT(D211,E211,F211),'ESG Database'!$I$15:$S$818,11,0),"")</f>
        <v>-</v>
      </c>
      <c r="S211" s="43"/>
    </row>
    <row r="212" spans="1:19" ht="35" customHeight="1">
      <c r="A212" s="43"/>
      <c r="B212" s="1811"/>
      <c r="C212" s="214" t="s">
        <v>197</v>
      </c>
      <c r="D212" s="1280" t="s">
        <v>304</v>
      </c>
      <c r="E212" s="215" t="s">
        <v>21</v>
      </c>
      <c r="F212" s="215" t="s">
        <v>34</v>
      </c>
      <c r="G212" s="202" t="s">
        <v>196</v>
      </c>
      <c r="H212" s="216" t="str">
        <f>IFERROR(VLOOKUP(D212,'ESG Database'!$D$15:$M$818,3,0),"")</f>
        <v>%</v>
      </c>
      <c r="I212" s="1294" t="str">
        <f>IFERROR(VLOOKUP(_xlfn.CONCAT(D212,E212,F212),'ESG Database'!$I$15:$S$818,2,0),"")</f>
        <v>-</v>
      </c>
      <c r="J212" s="1015">
        <f>IFERROR(VLOOKUP(_xlfn.CONCAT(D212,E212,F212),'ESG Database'!$I$15:$S$818,3,0),"")</f>
        <v>0.1744</v>
      </c>
      <c r="K212" s="1015">
        <f>IFERROR(VLOOKUP(_xlfn.CONCAT(D212,E212,F212),'ESG Database'!$I$15:$S$818,4,0),"")</f>
        <v>0.182</v>
      </c>
      <c r="L212" s="1015">
        <f>IFERROR(VLOOKUP(_xlfn.CONCAT(D212,E212,F212),'ESG Database'!$I$15:$S$818,5,0),"")</f>
        <v>0.27210000000000001</v>
      </c>
      <c r="M212" s="1015">
        <f>IFERROR(VLOOKUP(_xlfn.CONCAT(D212,E212,F212),'ESG Database'!$I$15:$S$818,6,0),"")</f>
        <v>0.28720000000000001</v>
      </c>
      <c r="N212" s="1015">
        <f>IFERROR(VLOOKUP(_xlfn.CONCAT(D212,E212,F212),'ESG Database'!$I$15:$S$818,7,0),"")</f>
        <v>0.29499999999999998</v>
      </c>
      <c r="O212" s="1294" t="str">
        <f t="shared" si="28"/>
        <v>-</v>
      </c>
      <c r="P212" s="991"/>
      <c r="Q212" s="1573" t="str">
        <f>IFERROR(VLOOKUP(_xlfn.CONCAT(D212,E212,F212),'ESG Database'!$I$15:$S$818,10,0),"")</f>
        <v>-</v>
      </c>
      <c r="R212" s="1573" t="str">
        <f>IFERROR(VLOOKUP(_xlfn.CONCAT(D212,E212,F212),'ESG Database'!$I$15:$S$818,11,0),"")</f>
        <v>-</v>
      </c>
      <c r="S212" s="43"/>
    </row>
    <row r="213" spans="1:19" ht="35" customHeight="1">
      <c r="A213" s="43"/>
      <c r="B213" s="1811" t="s">
        <v>305</v>
      </c>
      <c r="C213" s="218" t="s">
        <v>194</v>
      </c>
      <c r="D213" s="1281" t="s">
        <v>306</v>
      </c>
      <c r="E213" s="219" t="s">
        <v>21</v>
      </c>
      <c r="F213" s="219" t="s">
        <v>195</v>
      </c>
      <c r="G213" s="207" t="s">
        <v>196</v>
      </c>
      <c r="H213" s="220" t="str">
        <f>IFERROR(VLOOKUP(D213,'ESG Database'!$D$15:$M$818,3,0),"")</f>
        <v>%</v>
      </c>
      <c r="I213" s="1295" t="str">
        <f>IFERROR(VLOOKUP(_xlfn.CONCAT(D213,E213,F213),'ESG Database'!$I$15:$S$818,2,0),"")</f>
        <v>-</v>
      </c>
      <c r="J213" s="1285">
        <f>IFERROR(VLOOKUP(_xlfn.CONCAT(D213,E213,F213),'ESG Database'!$I$15:$S$818,3,0),"")</f>
        <v>0.70599999999999996</v>
      </c>
      <c r="K213" s="1285">
        <f>IFERROR(VLOOKUP(_xlfn.CONCAT(D213,E213,F213),'ESG Database'!$I$15:$S$818,4,0),"")</f>
        <v>0.68600000000000005</v>
      </c>
      <c r="L213" s="1285">
        <f>IFERROR(VLOOKUP(_xlfn.CONCAT(D213,E213,F213),'ESG Database'!$I$15:$S$818,5,0),"")</f>
        <v>0.68799999999999994</v>
      </c>
      <c r="M213" s="1285">
        <f>IFERROR(VLOOKUP(_xlfn.CONCAT(D213,E213,F213),'ESG Database'!$I$15:$S$818,6,0),"")</f>
        <v>0.67900000000000005</v>
      </c>
      <c r="N213" s="1285">
        <f>IFERROR(VLOOKUP(_xlfn.CONCAT(D213,E213,F213),'ESG Database'!$I$15:$S$818,7,0),"")</f>
        <v>0.69699999999999995</v>
      </c>
      <c r="O213" s="1295" t="str">
        <f t="shared" si="28"/>
        <v>-</v>
      </c>
      <c r="P213" s="992"/>
      <c r="Q213" s="1574" t="str">
        <f>IFERROR(VLOOKUP(_xlfn.CONCAT(D213,E213,F213),'ESG Database'!$I$15:$S$818,10,0),"")</f>
        <v>-</v>
      </c>
      <c r="R213" s="1574" t="str">
        <f>IFERROR(VLOOKUP(_xlfn.CONCAT(D213,E213,F213),'ESG Database'!$I$15:$S$818,11,0),"")</f>
        <v>-</v>
      </c>
      <c r="S213" s="43"/>
    </row>
    <row r="214" spans="1:19" ht="35" customHeight="1">
      <c r="A214" s="43"/>
      <c r="B214" s="1812"/>
      <c r="C214" s="211" t="s">
        <v>197</v>
      </c>
      <c r="D214" s="1283" t="s">
        <v>306</v>
      </c>
      <c r="E214" s="212" t="s">
        <v>21</v>
      </c>
      <c r="F214" s="212" t="s">
        <v>34</v>
      </c>
      <c r="G214" s="211" t="s">
        <v>196</v>
      </c>
      <c r="H214" s="213" t="str">
        <f>IFERROR(VLOOKUP(D214,'ESG Database'!$D$15:$M$818,3,0),"")</f>
        <v>%</v>
      </c>
      <c r="I214" s="1300" t="str">
        <f>IFERROR(VLOOKUP(_xlfn.CONCAT(D214,E214,F214),'ESG Database'!$I$15:$S$818,2,0),"")</f>
        <v>-</v>
      </c>
      <c r="J214" s="1168">
        <f>IFERROR(VLOOKUP(_xlfn.CONCAT(D214,E214,F214),'ESG Database'!$I$15:$S$818,3,0),"")</f>
        <v>0.29399999999999998</v>
      </c>
      <c r="K214" s="1168">
        <f>IFERROR(VLOOKUP(_xlfn.CONCAT(D214,E214,F214),'ESG Database'!$I$15:$S$818,4,0),"")</f>
        <v>0.314</v>
      </c>
      <c r="L214" s="1168">
        <f>IFERROR(VLOOKUP(_xlfn.CONCAT(D214,E214,F214),'ESG Database'!$I$15:$S$818,5,0),"")</f>
        <v>0.312</v>
      </c>
      <c r="M214" s="1168">
        <f>IFERROR(VLOOKUP(_xlfn.CONCAT(D214,E214,F214),'ESG Database'!$I$15:$S$818,6,0),"")</f>
        <v>0.32100000000000001</v>
      </c>
      <c r="N214" s="1168">
        <f>IFERROR(VLOOKUP(_xlfn.CONCAT(D214,E214,F214),'ESG Database'!$I$15:$S$818,7,0),"")</f>
        <v>0.30299999999999999</v>
      </c>
      <c r="O214" s="1300" t="str">
        <f t="shared" si="28"/>
        <v>-</v>
      </c>
      <c r="P214" s="469"/>
      <c r="Q214" s="1316" t="str">
        <f>IFERROR(VLOOKUP(_xlfn.CONCAT(D214,E214,F214),'ESG Database'!$I$15:$S$818,10,0),"")</f>
        <v>-</v>
      </c>
      <c r="R214" s="1316" t="str">
        <f>IFERROR(VLOOKUP(_xlfn.CONCAT(D214,E214,F214),'ESG Database'!$I$15:$S$818,11,0),"")</f>
        <v>-</v>
      </c>
      <c r="S214" s="43"/>
    </row>
    <row r="215" spans="1:19" ht="33" customHeight="1">
      <c r="A215" s="43"/>
      <c r="B215" s="1807" t="s">
        <v>2200</v>
      </c>
      <c r="C215" s="1807"/>
      <c r="D215" s="1807"/>
      <c r="E215" s="1807"/>
      <c r="F215" s="1807"/>
      <c r="G215" s="1807"/>
      <c r="H215" s="1807"/>
      <c r="I215" s="1807"/>
      <c r="J215" s="1807"/>
      <c r="K215" s="1807"/>
      <c r="L215" s="1807"/>
      <c r="M215" s="1807"/>
      <c r="N215" s="1807"/>
      <c r="O215" s="1807"/>
      <c r="P215" s="1807"/>
      <c r="Q215" s="1807"/>
      <c r="R215" s="1807"/>
    </row>
    <row r="216" spans="1:19">
      <c r="A216" s="43"/>
      <c r="B216" s="636"/>
      <c r="C216" s="636"/>
      <c r="D216" s="636"/>
      <c r="E216" s="636"/>
      <c r="F216" s="636"/>
      <c r="G216" s="636"/>
      <c r="H216" s="636"/>
      <c r="I216" s="636"/>
      <c r="J216" s="636"/>
      <c r="K216" s="636"/>
      <c r="L216" s="636"/>
      <c r="M216" s="636"/>
      <c r="N216" s="636"/>
      <c r="O216" s="636"/>
      <c r="P216" s="636"/>
      <c r="Q216" s="636"/>
      <c r="R216" s="636"/>
    </row>
    <row r="217" spans="1:19">
      <c r="A217" s="43"/>
      <c r="B217" s="636"/>
      <c r="C217" s="636"/>
      <c r="D217" s="636"/>
      <c r="E217" s="636"/>
      <c r="F217" s="636"/>
      <c r="G217" s="636"/>
      <c r="H217" s="636"/>
      <c r="I217" s="636"/>
      <c r="J217" s="636"/>
      <c r="K217" s="636"/>
      <c r="L217" s="636"/>
      <c r="M217" s="636"/>
      <c r="N217" s="636"/>
      <c r="O217" s="636"/>
      <c r="P217" s="636"/>
      <c r="Q217" s="636"/>
      <c r="R217" s="636"/>
    </row>
    <row r="218" spans="1:19" ht="14">
      <c r="A218" s="43"/>
      <c r="B218" s="56" t="s">
        <v>2057</v>
      </c>
      <c r="C218" s="522"/>
      <c r="D218" s="522"/>
      <c r="E218" s="522"/>
      <c r="F218" s="522"/>
      <c r="G218" s="522"/>
      <c r="H218" s="104"/>
      <c r="I218" s="663"/>
      <c r="J218" s="663"/>
      <c r="K218" s="663"/>
      <c r="L218" s="663"/>
      <c r="M218" s="663"/>
      <c r="N218" s="663"/>
      <c r="O218" s="663"/>
      <c r="P218" s="663"/>
      <c r="Q218" s="522"/>
      <c r="R218" s="170"/>
    </row>
    <row r="219" spans="1:19" ht="28">
      <c r="A219" s="43"/>
      <c r="B219" s="139" t="s">
        <v>199</v>
      </c>
      <c r="C219" s="61" t="s">
        <v>89</v>
      </c>
      <c r="D219" s="61" t="s">
        <v>11</v>
      </c>
      <c r="E219" s="139" t="s">
        <v>12</v>
      </c>
      <c r="F219" s="139" t="s">
        <v>13</v>
      </c>
      <c r="G219" s="61" t="s">
        <v>14</v>
      </c>
      <c r="H219" s="61" t="s">
        <v>15</v>
      </c>
      <c r="I219" s="62">
        <v>2019</v>
      </c>
      <c r="J219" s="62">
        <v>2021</v>
      </c>
      <c r="K219" s="62">
        <v>2022</v>
      </c>
      <c r="L219" s="62">
        <v>2023</v>
      </c>
      <c r="M219" s="62">
        <v>2024</v>
      </c>
      <c r="N219" s="825">
        <v>2025</v>
      </c>
      <c r="O219" s="825" t="s">
        <v>16</v>
      </c>
      <c r="P219" s="825" t="s">
        <v>1245</v>
      </c>
      <c r="Q219" s="1003" t="s">
        <v>17</v>
      </c>
      <c r="R219" s="1003" t="s">
        <v>18</v>
      </c>
    </row>
    <row r="220" spans="1:19">
      <c r="A220" s="43"/>
      <c r="B220" s="170" t="s">
        <v>200</v>
      </c>
      <c r="C220" s="170" t="s">
        <v>201</v>
      </c>
      <c r="D220" s="172" t="s">
        <v>1852</v>
      </c>
      <c r="E220" s="168" t="s">
        <v>203</v>
      </c>
      <c r="F220" s="168" t="s">
        <v>24</v>
      </c>
      <c r="G220" s="170" t="s">
        <v>204</v>
      </c>
      <c r="H220" s="104" t="str">
        <f>IFERROR(VLOOKUP(D220,'ESG Database'!$D$15:$M$818,3,0),"")</f>
        <v>#</v>
      </c>
      <c r="I220" s="1301" t="str">
        <f>IFERROR(VLOOKUP(_xlfn.CONCAT(D220,E220,F220),'ESG Database'!$I$15:$S$818,2,0),"")</f>
        <v>-</v>
      </c>
      <c r="J220" s="1301" t="str">
        <f>IFERROR(VLOOKUP(_xlfn.CONCAT(D220,E220,F220),'ESG Database'!$I$15:$S$818,3,0),"")</f>
        <v>-</v>
      </c>
      <c r="K220" s="1309" t="str">
        <f>IFERROR(VLOOKUP(_xlfn.CONCAT(D220,E220,F220),'ESG Database'!$I$15:$S$818,4,0),"")</f>
        <v>-</v>
      </c>
      <c r="L220" s="1309" t="str">
        <f>IFERROR(VLOOKUP(_xlfn.CONCAT(D220,E220,F220),'ESG Database'!$I$15:$S$818,5,0),"")</f>
        <v>-</v>
      </c>
      <c r="M220" s="1088">
        <f>IFERROR(VLOOKUP(_xlfn.CONCAT(D220,E220,F220),'ESG Database'!$I$15:$S$818,6,0),"")</f>
        <v>39.1</v>
      </c>
      <c r="N220" s="989">
        <f>IFERROR(VLOOKUP(_xlfn.CONCAT(D220,E220,F220),'ESG Database'!$I$15:$S$818,7,0),"")</f>
        <v>35.1</v>
      </c>
      <c r="O220" s="281" t="str">
        <f t="shared" ref="O220:O227" si="29">IFERROR(N220/I220-1,"-")</f>
        <v>-</v>
      </c>
      <c r="P220" s="264">
        <f t="shared" ref="P220:P227" si="30">IFERROR(N220/M220-1,"-")</f>
        <v>-0.10230179028132991</v>
      </c>
      <c r="Q220" s="1349" t="str">
        <f>IFERROR(VLOOKUP(_xlfn.CONCAT(D220,E220,F220),'ESG Database'!$I$15:$S$818,11,0),"")</f>
        <v>-</v>
      </c>
      <c r="R220" s="282" t="str">
        <f>IFERROR(VLOOKUP(_xlfn.CONCAT(D220,E220,F220),'ESG Database'!$I$15:$S$818,12,0),"")</f>
        <v/>
      </c>
    </row>
    <row r="221" spans="1:19">
      <c r="A221" s="43"/>
      <c r="B221" s="170" t="s">
        <v>2203</v>
      </c>
      <c r="C221" s="170" t="s">
        <v>201</v>
      </c>
      <c r="D221" s="172" t="s">
        <v>1852</v>
      </c>
      <c r="E221" s="168" t="s">
        <v>5</v>
      </c>
      <c r="F221" s="168" t="s">
        <v>24</v>
      </c>
      <c r="G221" s="170" t="s">
        <v>204</v>
      </c>
      <c r="H221" s="104" t="str">
        <f>IFERROR(VLOOKUP(D221,'ESG Database'!$D$15:$M$818,3,0),"")</f>
        <v>#</v>
      </c>
      <c r="I221" s="1301" t="str">
        <f>IFERROR(VLOOKUP(_xlfn.CONCAT(D221,E221,F221),'ESG Database'!$I$15:$S$818,2,0),"")</f>
        <v>-</v>
      </c>
      <c r="J221" s="1301" t="str">
        <f>IFERROR(VLOOKUP(_xlfn.CONCAT(D221,E221,F221),'ESG Database'!$I$15:$S$818,3,0),"")</f>
        <v>-</v>
      </c>
      <c r="K221" s="1309" t="str">
        <f>IFERROR(VLOOKUP(_xlfn.CONCAT(D221,E221,F221),'ESG Database'!$I$15:$S$818,4,0),"")</f>
        <v>-</v>
      </c>
      <c r="L221" s="1309" t="str">
        <f>IFERROR(VLOOKUP(_xlfn.CONCAT(D221,E221,F221),'ESG Database'!$I$15:$S$818,5,0),"")</f>
        <v>-</v>
      </c>
      <c r="M221" s="1088">
        <f>IFERROR(VLOOKUP(_xlfn.CONCAT(D221,E221,F221),'ESG Database'!$I$15:$S$818,6,0),"")</f>
        <v>58.9</v>
      </c>
      <c r="N221" s="989">
        <f>IFERROR(VLOOKUP(_xlfn.CONCAT(D221,E221,F221),'ESG Database'!$I$15:$S$818,7,0),"")</f>
        <v>57.8</v>
      </c>
      <c r="O221" s="281" t="str">
        <f t="shared" si="29"/>
        <v>-</v>
      </c>
      <c r="P221" s="264">
        <f t="shared" si="30"/>
        <v>-1.8675721561969505E-2</v>
      </c>
      <c r="Q221" s="1349" t="str">
        <f>IFERROR(VLOOKUP(_xlfn.CONCAT(D221,E221,F221),'ESG Database'!$I$15:$S$818,11,0),"")</f>
        <v>-</v>
      </c>
      <c r="R221" s="282" t="str">
        <f>IFERROR(VLOOKUP(_xlfn.CONCAT(D221,E221,F221),'ESG Database'!$I$15:$S$818,12,0),"")</f>
        <v/>
      </c>
    </row>
    <row r="222" spans="1:19">
      <c r="A222" s="43"/>
      <c r="B222" s="170" t="s">
        <v>210</v>
      </c>
      <c r="C222" s="170" t="s">
        <v>201</v>
      </c>
      <c r="D222" s="172" t="s">
        <v>1852</v>
      </c>
      <c r="E222" s="168" t="s">
        <v>211</v>
      </c>
      <c r="F222" s="168" t="s">
        <v>24</v>
      </c>
      <c r="G222" s="170" t="s">
        <v>204</v>
      </c>
      <c r="H222" s="104" t="str">
        <f>IFERROR(VLOOKUP(D222,'ESG Database'!$D$15:$M$818,3,0),"")</f>
        <v>#</v>
      </c>
      <c r="I222" s="1301" t="str">
        <f>IFERROR(VLOOKUP(_xlfn.CONCAT(D222,E222,F222),'ESG Database'!$I$15:$S$818,2,0),"")</f>
        <v>-</v>
      </c>
      <c r="J222" s="1301" t="str">
        <f>IFERROR(VLOOKUP(_xlfn.CONCAT(D222,E222,F222),'ESG Database'!$I$15:$S$818,3,0),"")</f>
        <v>-</v>
      </c>
      <c r="K222" s="1309" t="str">
        <f>IFERROR(VLOOKUP(_xlfn.CONCAT(D222,E222,F222),'ESG Database'!$I$15:$S$818,4,0),"")</f>
        <v>-</v>
      </c>
      <c r="L222" s="1309" t="str">
        <f>IFERROR(VLOOKUP(_xlfn.CONCAT(D222,E222,F222),'ESG Database'!$I$15:$S$818,5,0),"")</f>
        <v>-</v>
      </c>
      <c r="M222" s="1088">
        <f>IFERROR(VLOOKUP(_xlfn.CONCAT(D222,E222,F222),'ESG Database'!$I$15:$S$818,6,0),"")</f>
        <v>12.7</v>
      </c>
      <c r="N222" s="989">
        <f>IFERROR(VLOOKUP(_xlfn.CONCAT(D222,E222,F222),'ESG Database'!$I$15:$S$818,7,0),"")</f>
        <v>12.6</v>
      </c>
      <c r="O222" s="281" t="str">
        <f t="shared" si="29"/>
        <v>-</v>
      </c>
      <c r="P222" s="264">
        <f t="shared" si="30"/>
        <v>-7.8740157480314821E-3</v>
      </c>
      <c r="Q222" s="1349" t="str">
        <f>IFERROR(VLOOKUP(_xlfn.CONCAT(D222,#REF!,F222),'ESG Database'!$I$15:$S$818,11,0),"")</f>
        <v/>
      </c>
      <c r="R222" s="282" t="str">
        <f>IFERROR(VLOOKUP(_xlfn.CONCAT(D222,#REF!,F222),'ESG Database'!$I$15:$S$818,12,0),"")</f>
        <v/>
      </c>
    </row>
    <row r="223" spans="1:19">
      <c r="A223" s="43"/>
      <c r="B223" s="170" t="s">
        <v>212</v>
      </c>
      <c r="C223" s="170" t="s">
        <v>201</v>
      </c>
      <c r="D223" s="172" t="s">
        <v>1852</v>
      </c>
      <c r="E223" s="168" t="s">
        <v>213</v>
      </c>
      <c r="F223" s="168" t="s">
        <v>24</v>
      </c>
      <c r="G223" s="170" t="s">
        <v>204</v>
      </c>
      <c r="H223" s="104" t="str">
        <f>IFERROR(VLOOKUP(D223,'ESG Database'!$D$15:$M$818,3,0),"")</f>
        <v>#</v>
      </c>
      <c r="I223" s="1301" t="str">
        <f>IFERROR(VLOOKUP(_xlfn.CONCAT(D223,E223,F223),'ESG Database'!$I$15:$S$818,2,0),"")</f>
        <v>-</v>
      </c>
      <c r="J223" s="1301" t="str">
        <f>IFERROR(VLOOKUP(_xlfn.CONCAT(D223,E223,F223),'ESG Database'!$I$15:$S$818,3,0),"")</f>
        <v>-</v>
      </c>
      <c r="K223" s="1309" t="str">
        <f>IFERROR(VLOOKUP(_xlfn.CONCAT(D223,E223,F223),'ESG Database'!$I$15:$S$818,4,0),"")</f>
        <v>-</v>
      </c>
      <c r="L223" s="1309" t="str">
        <f>IFERROR(VLOOKUP(_xlfn.CONCAT(D223,E223,F223),'ESG Database'!$I$15:$S$818,5,0),"")</f>
        <v>-</v>
      </c>
      <c r="M223" s="1088">
        <f>IFERROR(VLOOKUP(_xlfn.CONCAT(D223,E223,F223),'ESG Database'!$I$15:$S$818,6,0),"")</f>
        <v>16.100000000000001</v>
      </c>
      <c r="N223" s="989">
        <f>IFERROR(VLOOKUP(_xlfn.CONCAT(D223,E223,F223),'ESG Database'!$I$15:$S$818,7,0),"")</f>
        <v>15.7</v>
      </c>
      <c r="O223" s="281" t="str">
        <f t="shared" si="29"/>
        <v>-</v>
      </c>
      <c r="P223" s="264">
        <f t="shared" si="30"/>
        <v>-2.4844720496894568E-2</v>
      </c>
      <c r="Q223" s="1349" t="str">
        <f>IFERROR(VLOOKUP(_xlfn.CONCAT(D223,#REF!,F223),'ESG Database'!$I$15:$S$818,11,0),"")</f>
        <v/>
      </c>
      <c r="R223" s="282" t="str">
        <f>IFERROR(VLOOKUP(_xlfn.CONCAT(D223,#REF!,F223),'ESG Database'!$I$15:$S$818,12,0),"")</f>
        <v/>
      </c>
    </row>
    <row r="224" spans="1:19">
      <c r="A224" s="43"/>
      <c r="B224" s="170" t="s">
        <v>2204</v>
      </c>
      <c r="C224" s="170" t="s">
        <v>201</v>
      </c>
      <c r="D224" s="172" t="s">
        <v>1852</v>
      </c>
      <c r="E224" s="168" t="s">
        <v>207</v>
      </c>
      <c r="F224" s="168" t="s">
        <v>24</v>
      </c>
      <c r="G224" s="170" t="s">
        <v>204</v>
      </c>
      <c r="H224" s="104" t="str">
        <f>IFERROR(VLOOKUP(D224,'ESG Database'!$D$15:$M$818,3,0),"")</f>
        <v>#</v>
      </c>
      <c r="I224" s="1301" t="str">
        <f>IFERROR(VLOOKUP(_xlfn.CONCAT(D224,E222,F224),'ESG Database'!$I$15:$S$818,2,0),"")</f>
        <v>-</v>
      </c>
      <c r="J224" s="1301" t="str">
        <f>IFERROR(VLOOKUP(_xlfn.CONCAT(D224,E222,F224),'ESG Database'!$I$15:$S$818,3,0),"")</f>
        <v>-</v>
      </c>
      <c r="K224" s="1309" t="str">
        <f>IFERROR(VLOOKUP(_xlfn.CONCAT(D224,E222,F224),'ESG Database'!$I$15:$S$818,4,0),"")</f>
        <v>-</v>
      </c>
      <c r="L224" s="1309" t="str">
        <f>IFERROR(VLOOKUP(_xlfn.CONCAT(D224,E222,F224),'ESG Database'!$I$15:$S$818,5,0),"")</f>
        <v>-</v>
      </c>
      <c r="M224" s="1088">
        <f>IFERROR(VLOOKUP(_xlfn.CONCAT(D224,E222,F224),'ESG Database'!$I$15:$S$818,6,0),"")</f>
        <v>12.7</v>
      </c>
      <c r="N224" s="989">
        <f>IFERROR(VLOOKUP(_xlfn.CONCAT(D224,E222,F224),'ESG Database'!$I$15:$S$818,7,0),"")</f>
        <v>12.6</v>
      </c>
      <c r="O224" s="281" t="str">
        <f t="shared" si="29"/>
        <v>-</v>
      </c>
      <c r="P224" s="264">
        <f t="shared" si="30"/>
        <v>-7.8740157480314821E-3</v>
      </c>
      <c r="Q224" s="1349" t="str">
        <f>IFERROR(VLOOKUP(_xlfn.CONCAT(D224,E222,F224),'ESG Database'!$I$15:$S$818,11,0),"")</f>
        <v>-</v>
      </c>
      <c r="R224" s="282" t="str">
        <f>IFERROR(VLOOKUP(_xlfn.CONCAT(D224,E222,F224),'ESG Database'!$I$15:$S$818,12,0),"")</f>
        <v/>
      </c>
    </row>
    <row r="225" spans="1:18">
      <c r="A225" s="43"/>
      <c r="B225" s="170" t="s">
        <v>2058</v>
      </c>
      <c r="C225" s="170" t="s">
        <v>201</v>
      </c>
      <c r="D225" s="172" t="s">
        <v>1852</v>
      </c>
      <c r="E225" s="168" t="s">
        <v>1859</v>
      </c>
      <c r="F225" s="168" t="s">
        <v>24</v>
      </c>
      <c r="G225" s="170" t="s">
        <v>204</v>
      </c>
      <c r="H225" s="104" t="str">
        <f>IFERROR(VLOOKUP(D225,'ESG Database'!$D$15:$M$818,3,0),"")</f>
        <v>#</v>
      </c>
      <c r="I225" s="1301" t="str">
        <f>IFERROR(VLOOKUP(_xlfn.CONCAT(D225,E223,F225),'ESG Database'!$I$15:$S$818,2,0),"")</f>
        <v>-</v>
      </c>
      <c r="J225" s="1301" t="str">
        <f>IFERROR(VLOOKUP(_xlfn.CONCAT(D225,E223,F225),'ESG Database'!$I$15:$S$818,3,0),"")</f>
        <v>-</v>
      </c>
      <c r="K225" s="1309" t="str">
        <f>IFERROR(VLOOKUP(_xlfn.CONCAT(D225,E223,F225),'ESG Database'!$I$15:$S$818,4,0),"")</f>
        <v>-</v>
      </c>
      <c r="L225" s="1309" t="str">
        <f>IFERROR(VLOOKUP(_xlfn.CONCAT(D225,E223,F225),'ESG Database'!$I$15:$S$818,5,0),"")</f>
        <v>-</v>
      </c>
      <c r="M225" s="1088">
        <f>IFERROR(VLOOKUP(_xlfn.CONCAT(D225,E223,F225),'ESG Database'!$I$15:$S$818,6,0),"")</f>
        <v>16.100000000000001</v>
      </c>
      <c r="N225" s="989">
        <f>IFERROR(VLOOKUP(_xlfn.CONCAT(D225,E223,F225),'ESG Database'!$I$15:$S$818,7,0),"")</f>
        <v>15.7</v>
      </c>
      <c r="O225" s="281" t="str">
        <f t="shared" si="29"/>
        <v>-</v>
      </c>
      <c r="P225" s="264">
        <f t="shared" si="30"/>
        <v>-2.4844720496894568E-2</v>
      </c>
      <c r="Q225" s="1349" t="str">
        <f>IFERROR(VLOOKUP(_xlfn.CONCAT(D225,E223,F225),'ESG Database'!$I$15:$S$818,11,0),"")</f>
        <v>-</v>
      </c>
      <c r="R225" s="282" t="str">
        <f>IFERROR(VLOOKUP(_xlfn.CONCAT(D225,E223,F225),'ESG Database'!$I$15:$S$818,12,0),"")</f>
        <v/>
      </c>
    </row>
    <row r="226" spans="1:18">
      <c r="A226" s="43"/>
      <c r="B226" s="170" t="s">
        <v>2059</v>
      </c>
      <c r="C226" s="170" t="s">
        <v>201</v>
      </c>
      <c r="D226" s="172" t="s">
        <v>1852</v>
      </c>
      <c r="E226" s="168" t="s">
        <v>209</v>
      </c>
      <c r="F226" s="168" t="s">
        <v>24</v>
      </c>
      <c r="G226" s="170" t="s">
        <v>204</v>
      </c>
      <c r="H226" s="104" t="str">
        <f>IFERROR(VLOOKUP(D226,'ESG Database'!$D$15:$M$818,3,0),"")</f>
        <v>#</v>
      </c>
      <c r="I226" s="1301" t="str">
        <f>IFERROR(VLOOKUP(_xlfn.CONCAT(D226,E226,F226),'ESG Database'!$I$15:$S$818,2,0),"")</f>
        <v>-</v>
      </c>
      <c r="J226" s="1301" t="str">
        <f>IFERROR(VLOOKUP(_xlfn.CONCAT(D226,E226,F226),'ESG Database'!$I$15:$S$818,3,0),"")</f>
        <v>-</v>
      </c>
      <c r="K226" s="1309" t="str">
        <f>IFERROR(VLOOKUP(_xlfn.CONCAT(D226,E226,F226),'ESG Database'!$I$15:$S$818,4,0),"")</f>
        <v>-</v>
      </c>
      <c r="L226" s="1309" t="str">
        <f>IFERROR(VLOOKUP(_xlfn.CONCAT(D226,E226,F226),'ESG Database'!$I$15:$S$818,5,0),"")</f>
        <v>-</v>
      </c>
      <c r="M226" s="1088">
        <f>IFERROR(VLOOKUP(_xlfn.CONCAT(D226,E226,F226),'ESG Database'!$I$15:$S$818,6,0),"")</f>
        <v>13.8</v>
      </c>
      <c r="N226" s="989">
        <f>IFERROR(VLOOKUP(_xlfn.CONCAT(D226,E226,F226),'ESG Database'!$I$15:$S$818,7,0),"")</f>
        <v>13.5</v>
      </c>
      <c r="O226" s="281" t="str">
        <f t="shared" si="29"/>
        <v>-</v>
      </c>
      <c r="P226" s="264">
        <f t="shared" si="30"/>
        <v>-2.1739130434782705E-2</v>
      </c>
      <c r="Q226" s="1349" t="str">
        <f>IFERROR(VLOOKUP(_xlfn.CONCAT(D226,E226,F226),'ESG Database'!$I$15:$S$818,11,0),"")</f>
        <v>-</v>
      </c>
      <c r="R226" s="282" t="str">
        <f>IFERROR(VLOOKUP(_xlfn.CONCAT(D226,E226,F226),'ESG Database'!$I$15:$S$818,12,0),"")</f>
        <v/>
      </c>
    </row>
    <row r="227" spans="1:18">
      <c r="A227" s="43"/>
      <c r="B227" s="1340" t="s">
        <v>2060</v>
      </c>
      <c r="C227" s="1340" t="s">
        <v>201</v>
      </c>
      <c r="D227" s="1341" t="s">
        <v>1852</v>
      </c>
      <c r="E227" s="1342" t="s">
        <v>1862</v>
      </c>
      <c r="F227" s="1342" t="s">
        <v>24</v>
      </c>
      <c r="G227" s="1340" t="s">
        <v>204</v>
      </c>
      <c r="H227" s="950" t="str">
        <f>IFERROR(VLOOKUP(D227,'ESG Database'!$D$15:$M$818,3,0),"")</f>
        <v>#</v>
      </c>
      <c r="I227" s="1343" t="str">
        <f>IFERROR(VLOOKUP(_xlfn.CONCAT(D227,E227,F227),'ESG Database'!$I$15:$S$818,2,0),"")</f>
        <v>-</v>
      </c>
      <c r="J227" s="1343" t="str">
        <f>IFERROR(VLOOKUP(_xlfn.CONCAT(D227,E227,F227),'ESG Database'!$I$15:$S$818,3,0),"")</f>
        <v>-</v>
      </c>
      <c r="K227" s="1344" t="str">
        <f>IFERROR(VLOOKUP(_xlfn.CONCAT(D227,E227,F227),'ESG Database'!$I$15:$S$818,4,0),"")</f>
        <v>-</v>
      </c>
      <c r="L227" s="1344" t="str">
        <f>IFERROR(VLOOKUP(_xlfn.CONCAT(D227,E227,F227),'ESG Database'!$I$15:$S$818,5,0),"")</f>
        <v>-</v>
      </c>
      <c r="M227" s="1086">
        <f>IFERROR(VLOOKUP(_xlfn.CONCAT(D227,E227,F227),'ESG Database'!$I$15:$S$818,6,0),"")</f>
        <v>24.5</v>
      </c>
      <c r="N227" s="1345">
        <f>IFERROR(VLOOKUP(_xlfn.CONCAT(D227,E227,F227),'ESG Database'!$I$15:$S$818,7,0),"")</f>
        <v>26.4</v>
      </c>
      <c r="O227" s="742" t="str">
        <f t="shared" si="29"/>
        <v>-</v>
      </c>
      <c r="P227" s="300">
        <f t="shared" si="30"/>
        <v>7.7551020408163307E-2</v>
      </c>
      <c r="Q227" s="1348" t="str">
        <f>IFERROR(VLOOKUP(_xlfn.CONCAT(D227,E227,F227),'ESG Database'!$I$15:$S$818,11,0),"")</f>
        <v>-</v>
      </c>
      <c r="R227" s="654" t="str">
        <f>IFERROR(VLOOKUP(_xlfn.CONCAT(D227,E227,F227),'ESG Database'!$I$15:$S$818,12,0),"")</f>
        <v/>
      </c>
    </row>
    <row r="228" spans="1:18" ht="27" customHeight="1">
      <c r="A228" s="43"/>
      <c r="B228" s="1796" t="s">
        <v>2202</v>
      </c>
      <c r="C228" s="1796"/>
      <c r="D228" s="1796"/>
      <c r="E228" s="1796"/>
      <c r="F228" s="1796"/>
      <c r="G228" s="1796"/>
      <c r="H228" s="1796"/>
      <c r="I228" s="1796"/>
      <c r="J228" s="1796"/>
      <c r="K228" s="1796"/>
      <c r="L228" s="1796"/>
      <c r="M228" s="1796"/>
      <c r="N228" s="1796"/>
      <c r="O228" s="1796"/>
      <c r="P228" s="636"/>
      <c r="Q228" s="636"/>
      <c r="R228" s="636"/>
    </row>
    <row r="229" spans="1:18">
      <c r="A229" s="43"/>
      <c r="B229" s="636"/>
      <c r="C229" s="636"/>
      <c r="D229" s="636"/>
      <c r="E229" s="636"/>
      <c r="F229" s="636"/>
      <c r="G229" s="636"/>
      <c r="H229" s="636"/>
      <c r="I229" s="636"/>
      <c r="J229" s="636"/>
      <c r="K229" s="636"/>
      <c r="L229" s="636"/>
      <c r="M229" s="636"/>
      <c r="N229" s="636"/>
      <c r="O229" s="636"/>
      <c r="P229" s="636"/>
      <c r="Q229" s="636"/>
      <c r="R229" s="636"/>
    </row>
    <row r="230" spans="1:18" ht="14">
      <c r="A230" s="43"/>
      <c r="B230" s="56" t="s">
        <v>2063</v>
      </c>
      <c r="C230" s="522"/>
      <c r="D230" s="522"/>
      <c r="E230" s="522"/>
      <c r="F230" s="522"/>
      <c r="G230" s="522"/>
      <c r="H230" s="104"/>
      <c r="I230" s="663"/>
      <c r="J230" s="663"/>
      <c r="K230" s="663"/>
      <c r="L230" s="663"/>
      <c r="M230" s="663"/>
      <c r="N230" s="663"/>
      <c r="O230" s="663"/>
      <c r="P230" s="663"/>
      <c r="Q230" s="522"/>
      <c r="R230" s="170"/>
    </row>
    <row r="231" spans="1:18" ht="28">
      <c r="A231" s="43"/>
      <c r="B231" s="139" t="s">
        <v>199</v>
      </c>
      <c r="C231" s="61" t="s">
        <v>89</v>
      </c>
      <c r="D231" s="61" t="s">
        <v>11</v>
      </c>
      <c r="E231" s="139" t="s">
        <v>12</v>
      </c>
      <c r="F231" s="139" t="s">
        <v>13</v>
      </c>
      <c r="G231" s="61" t="s">
        <v>14</v>
      </c>
      <c r="H231" s="61" t="s">
        <v>15</v>
      </c>
      <c r="I231" s="62">
        <v>2019</v>
      </c>
      <c r="J231" s="62">
        <v>2021</v>
      </c>
      <c r="K231" s="62">
        <v>2022</v>
      </c>
      <c r="L231" s="62">
        <v>2023</v>
      </c>
      <c r="M231" s="62">
        <v>2024</v>
      </c>
      <c r="N231" s="825">
        <v>2025</v>
      </c>
      <c r="O231" s="825" t="s">
        <v>16</v>
      </c>
      <c r="P231" s="825" t="s">
        <v>1245</v>
      </c>
      <c r="Q231" s="1003" t="s">
        <v>17</v>
      </c>
      <c r="R231" s="1003" t="s">
        <v>18</v>
      </c>
    </row>
    <row r="232" spans="1:18">
      <c r="A232" s="43"/>
      <c r="B232" s="170" t="s">
        <v>200</v>
      </c>
      <c r="C232" s="170" t="s">
        <v>201</v>
      </c>
      <c r="D232" s="172" t="s">
        <v>1864</v>
      </c>
      <c r="E232" s="168" t="s">
        <v>203</v>
      </c>
      <c r="F232" s="168" t="s">
        <v>24</v>
      </c>
      <c r="G232" s="170" t="s">
        <v>204</v>
      </c>
      <c r="H232" s="104" t="str">
        <f>IFERROR(VLOOKUP(D232,'ESG Database'!$D$15:$M$818,3,0),"")</f>
        <v>%</v>
      </c>
      <c r="I232" s="1301" t="str">
        <f>IFERROR(VLOOKUP(_xlfn.CONCAT(D232,E232,F232),'ESG Database'!$I$15:$S$818,2,0),"")</f>
        <v>-</v>
      </c>
      <c r="J232" s="1301" t="str">
        <f>IFERROR(VLOOKUP(_xlfn.CONCAT(D232,E232,F232),'ESG Database'!$I$15:$S$818,3,0),"")</f>
        <v>-</v>
      </c>
      <c r="K232" s="1309" t="str">
        <f>IFERROR(VLOOKUP(_xlfn.CONCAT(D232,E232,F232),'ESG Database'!$I$15:$S$818,4,0),"")</f>
        <v>-</v>
      </c>
      <c r="L232" s="622">
        <f>IFERROR(VLOOKUP(_xlfn.CONCAT(D232,E232,F232),'ESG Database'!$I$15:$S$818,5,0),"")</f>
        <v>-7.8E-2</v>
      </c>
      <c r="M232" s="622">
        <f>IFERROR(VLOOKUP(_xlfn.CONCAT(D232,E232,F232),'ESG Database'!$I$15:$S$818,6,0),"")</f>
        <v>-7.3999999999999996E-2</v>
      </c>
      <c r="N232" s="1797" t="s">
        <v>2206</v>
      </c>
      <c r="O232" s="281" t="str">
        <f t="shared" ref="O232:O239" si="31">IFERROR(N232/I232-1,"-")</f>
        <v>-</v>
      </c>
      <c r="P232" s="264" t="str">
        <f t="shared" ref="P232:P239" si="32">IFERROR(N232/M232-1,"-")</f>
        <v>-</v>
      </c>
      <c r="Q232" s="1349" t="str">
        <f>IFERROR(VLOOKUP(_xlfn.CONCAT(D232,E232,F232),'ESG Database'!$I$15:$S$818,11,0),"")</f>
        <v>-</v>
      </c>
      <c r="R232" s="282" t="str">
        <f>IFERROR(VLOOKUP(_xlfn.CONCAT(D232,E232,F232),'ESG Database'!$I$15:$S$818,12,0),"")</f>
        <v/>
      </c>
    </row>
    <row r="233" spans="1:18">
      <c r="A233" s="43"/>
      <c r="B233" s="170" t="s">
        <v>205</v>
      </c>
      <c r="C233" s="170" t="s">
        <v>201</v>
      </c>
      <c r="D233" s="172" t="s">
        <v>1864</v>
      </c>
      <c r="E233" s="168" t="s">
        <v>5</v>
      </c>
      <c r="F233" s="168" t="s">
        <v>24</v>
      </c>
      <c r="G233" s="170" t="s">
        <v>204</v>
      </c>
      <c r="H233" s="104" t="str">
        <f>IFERROR(VLOOKUP(D233,'ESG Database'!$D$15:$M$818,3,0),"")</f>
        <v>%</v>
      </c>
      <c r="I233" s="1301" t="str">
        <f>IFERROR(VLOOKUP(_xlfn.CONCAT(D233,E233,F233),'ESG Database'!$I$15:$S$818,2,0),"")</f>
        <v>-</v>
      </c>
      <c r="J233" s="1301" t="str">
        <f>IFERROR(VLOOKUP(_xlfn.CONCAT(D233,E233,F233),'ESG Database'!$I$15:$S$818,3,0),"")</f>
        <v>-</v>
      </c>
      <c r="K233" s="1309" t="str">
        <f>IFERROR(VLOOKUP(_xlfn.CONCAT(D233,E233,F233),'ESG Database'!$I$15:$S$818,4,0),"")</f>
        <v>-</v>
      </c>
      <c r="L233" s="622">
        <f>IFERROR(VLOOKUP(_xlfn.CONCAT(D233,E233,F233),'ESG Database'!$I$15:$S$818,5,0),"")</f>
        <v>3.0000000000000001E-3</v>
      </c>
      <c r="M233" s="622">
        <f>IFERROR(VLOOKUP(_xlfn.CONCAT(D233,E233,F233),'ESG Database'!$I$15:$S$818,6,0),"")</f>
        <v>1E-3</v>
      </c>
      <c r="N233" s="1798"/>
      <c r="O233" s="281" t="str">
        <f t="shared" si="31"/>
        <v>-</v>
      </c>
      <c r="P233" s="264">
        <f t="shared" si="32"/>
        <v>-1</v>
      </c>
      <c r="Q233" s="1349" t="str">
        <f>IFERROR(VLOOKUP(_xlfn.CONCAT(D233,E233,F233),'ESG Database'!$I$15:$S$818,11,0),"")</f>
        <v>-</v>
      </c>
      <c r="R233" s="282" t="str">
        <f>IFERROR(VLOOKUP(_xlfn.CONCAT(D233,E233,F233),'ESG Database'!$I$15:$S$818,12,0),"")</f>
        <v/>
      </c>
    </row>
    <row r="234" spans="1:18">
      <c r="A234" s="43"/>
      <c r="B234" s="170" t="s">
        <v>210</v>
      </c>
      <c r="C234" s="170" t="s">
        <v>201</v>
      </c>
      <c r="D234" s="172" t="s">
        <v>1864</v>
      </c>
      <c r="E234" s="168" t="s">
        <v>211</v>
      </c>
      <c r="F234" s="168" t="s">
        <v>24</v>
      </c>
      <c r="G234" s="170" t="s">
        <v>204</v>
      </c>
      <c r="H234" s="104" t="str">
        <f>IFERROR(VLOOKUP(D234,'ESG Database'!$D$15:$M$818,3,0),"")</f>
        <v>%</v>
      </c>
      <c r="I234" s="1301" t="str">
        <f>IFERROR(VLOOKUP(_xlfn.CONCAT(D234,E234,F234),'ESG Database'!$I$15:$S$818,2,0),"")</f>
        <v>-</v>
      </c>
      <c r="J234" s="1301" t="str">
        <f>IFERROR(VLOOKUP(_xlfn.CONCAT(D234,E234,F234),'ESG Database'!$I$15:$S$818,3,0),"")</f>
        <v>-</v>
      </c>
      <c r="K234" s="1309" t="str">
        <f>IFERROR(VLOOKUP(_xlfn.CONCAT(D234,E234,F234),'ESG Database'!$I$15:$S$818,4,0),"")</f>
        <v>-</v>
      </c>
      <c r="L234" s="622">
        <f>IFERROR(VLOOKUP(_xlfn.CONCAT(D234,E234,F234),'ESG Database'!$I$15:$S$818,5,0),"")</f>
        <v>-3.4000000000000002E-2</v>
      </c>
      <c r="M234" s="622">
        <f>IFERROR(VLOOKUP(_xlfn.CONCAT(D234,E234,F234),'ESG Database'!$I$15:$S$818,6,0),"")</f>
        <v>-3.4000000000000002E-2</v>
      </c>
      <c r="N234" s="1798"/>
      <c r="O234" s="281" t="str">
        <f t="shared" si="31"/>
        <v>-</v>
      </c>
      <c r="P234" s="264">
        <f t="shared" si="32"/>
        <v>-1</v>
      </c>
      <c r="Q234" s="1349" t="str">
        <f>IFERROR(VLOOKUP(_xlfn.CONCAT(D234,E234,F234),'ESG Database'!$I$15:$S$818,11,0),"")</f>
        <v>-</v>
      </c>
      <c r="R234" s="282" t="str">
        <f>IFERROR(VLOOKUP(_xlfn.CONCAT(D234,E234,F234),'ESG Database'!$I$15:$S$818,12,0),"")</f>
        <v/>
      </c>
    </row>
    <row r="235" spans="1:18">
      <c r="A235" s="43"/>
      <c r="B235" s="170" t="s">
        <v>212</v>
      </c>
      <c r="C235" s="170" t="s">
        <v>201</v>
      </c>
      <c r="D235" s="172" t="s">
        <v>1864</v>
      </c>
      <c r="E235" s="168" t="s">
        <v>213</v>
      </c>
      <c r="F235" s="168" t="s">
        <v>24</v>
      </c>
      <c r="G235" s="170" t="s">
        <v>204</v>
      </c>
      <c r="H235" s="104" t="str">
        <f>IFERROR(VLOOKUP(D235,'ESG Database'!$D$15:$M$818,3,0),"")</f>
        <v>%</v>
      </c>
      <c r="I235" s="1301" t="str">
        <f>IFERROR(VLOOKUP(_xlfn.CONCAT(D235,E235,F235),'ESG Database'!$I$15:$S$818,2,0),"")</f>
        <v>-</v>
      </c>
      <c r="J235" s="1301" t="str">
        <f>IFERROR(VLOOKUP(_xlfn.CONCAT(D235,E235,F235),'ESG Database'!$I$15:$S$818,3,0),"")</f>
        <v>-</v>
      </c>
      <c r="K235" s="1309" t="str">
        <f>IFERROR(VLOOKUP(_xlfn.CONCAT(D235,E235,F235),'ESG Database'!$I$15:$S$818,4,0),"")</f>
        <v>-</v>
      </c>
      <c r="L235" s="622">
        <f>IFERROR(VLOOKUP(_xlfn.CONCAT(D235,E235,F235),'ESG Database'!$I$15:$S$818,5,0),"")</f>
        <v>-4.8000000000000001E-2</v>
      </c>
      <c r="M235" s="622">
        <f>IFERROR(VLOOKUP(_xlfn.CONCAT(D235,E235,F235),'ESG Database'!$I$15:$S$818,6,0),"")</f>
        <v>-3.6999999999999998E-2</v>
      </c>
      <c r="N235" s="1798"/>
      <c r="O235" s="281" t="str">
        <f t="shared" si="31"/>
        <v>-</v>
      </c>
      <c r="P235" s="264">
        <f t="shared" si="32"/>
        <v>-1</v>
      </c>
      <c r="Q235" s="1349" t="str">
        <f>IFERROR(VLOOKUP(_xlfn.CONCAT(D235,E235,F235),'ESG Database'!$I$15:$S$818,11,0),"")</f>
        <v>-</v>
      </c>
      <c r="R235" s="282" t="str">
        <f>IFERROR(VLOOKUP(_xlfn.CONCAT(D235,E235,F235),'ESG Database'!$I$15:$S$818,12,0),"")</f>
        <v/>
      </c>
    </row>
    <row r="236" spans="1:18">
      <c r="A236" s="43"/>
      <c r="B236" s="170" t="s">
        <v>206</v>
      </c>
      <c r="C236" s="170" t="s">
        <v>201</v>
      </c>
      <c r="D236" s="172" t="s">
        <v>1864</v>
      </c>
      <c r="E236" s="168" t="s">
        <v>207</v>
      </c>
      <c r="F236" s="168" t="s">
        <v>24</v>
      </c>
      <c r="G236" s="170" t="s">
        <v>204</v>
      </c>
      <c r="H236" s="104" t="str">
        <f>IFERROR(VLOOKUP(D236,'ESG Database'!$D$15:$M$818,3,0),"")</f>
        <v>%</v>
      </c>
      <c r="I236" s="1301" t="str">
        <f>IFERROR(VLOOKUP(_xlfn.CONCAT(D236,E236,F236),'ESG Database'!$I$15:$S$818,2,0),"")</f>
        <v>-</v>
      </c>
      <c r="J236" s="1301" t="str">
        <f>IFERROR(VLOOKUP(_xlfn.CONCAT(D236,E236,F236),'ESG Database'!$I$15:$S$818,3,0),"")</f>
        <v>-</v>
      </c>
      <c r="K236" s="1309" t="str">
        <f>IFERROR(VLOOKUP(_xlfn.CONCAT(D236,E236,F236),'ESG Database'!$I$15:$S$818,4,0),"")</f>
        <v>-</v>
      </c>
      <c r="L236" s="622">
        <f>IFERROR(VLOOKUP(_xlfn.CONCAT(D236,E236,F236),'ESG Database'!$I$15:$S$818,5,0),"")</f>
        <v>-9.2999999999999999E-2</v>
      </c>
      <c r="M236" s="622">
        <f>IFERROR(VLOOKUP(_xlfn.CONCAT(D236,E236,F236),'ESG Database'!$I$15:$S$818,6,0),"")</f>
        <v>-8.7999999999999995E-2</v>
      </c>
      <c r="N236" s="1798"/>
      <c r="O236" s="281" t="str">
        <f t="shared" si="31"/>
        <v>-</v>
      </c>
      <c r="P236" s="264">
        <f t="shared" si="32"/>
        <v>-1</v>
      </c>
      <c r="Q236" s="1349" t="str">
        <f>IFERROR(VLOOKUP(_xlfn.CONCAT(D236,E236,F236),'ESG Database'!$I$15:$S$818,11,0),"")</f>
        <v>-</v>
      </c>
      <c r="R236" s="282" t="str">
        <f>IFERROR(VLOOKUP(_xlfn.CONCAT(D236,E236,F236),'ESG Database'!$I$15:$S$818,12,0),"")</f>
        <v/>
      </c>
    </row>
    <row r="237" spans="1:18">
      <c r="A237" s="43"/>
      <c r="B237" s="170" t="s">
        <v>2058</v>
      </c>
      <c r="C237" s="170" t="s">
        <v>201</v>
      </c>
      <c r="D237" s="172" t="s">
        <v>1864</v>
      </c>
      <c r="E237" s="168" t="s">
        <v>1859</v>
      </c>
      <c r="F237" s="168" t="s">
        <v>24</v>
      </c>
      <c r="G237" s="170" t="s">
        <v>204</v>
      </c>
      <c r="H237" s="104" t="str">
        <f>IFERROR(VLOOKUP(D237,'ESG Database'!$D$15:$M$818,3,0),"")</f>
        <v>%</v>
      </c>
      <c r="I237" s="1301" t="str">
        <f>IFERROR(VLOOKUP(_xlfn.CONCAT(D237,E237,F237),'ESG Database'!$I$15:$S$818,2,0),"")</f>
        <v>-</v>
      </c>
      <c r="J237" s="1301" t="str">
        <f>IFERROR(VLOOKUP(_xlfn.CONCAT(D237,E237,F237),'ESG Database'!$I$15:$S$818,3,0),"")</f>
        <v>-</v>
      </c>
      <c r="K237" s="1309" t="str">
        <f>IFERROR(VLOOKUP(_xlfn.CONCAT(D237,E237,F237),'ESG Database'!$I$15:$S$818,4,0),"")</f>
        <v>-</v>
      </c>
      <c r="L237" s="622">
        <f>IFERROR(VLOOKUP(_xlfn.CONCAT(D237,E237,F237),'ESG Database'!$I$15:$S$818,5,0),"")</f>
        <v>-3.1E-2</v>
      </c>
      <c r="M237" s="622">
        <f>IFERROR(VLOOKUP(_xlfn.CONCAT(D237,E237,F237),'ESG Database'!$I$15:$S$818,6,0),"")</f>
        <v>-2.3E-2</v>
      </c>
      <c r="N237" s="1798"/>
      <c r="O237" s="281" t="str">
        <f t="shared" si="31"/>
        <v>-</v>
      </c>
      <c r="P237" s="264">
        <f t="shared" si="32"/>
        <v>-1</v>
      </c>
      <c r="Q237" s="1349" t="str">
        <f>IFERROR(VLOOKUP(_xlfn.CONCAT(D237,E237,F237),'ESG Database'!$I$15:$S$818,11,0),"")</f>
        <v>-</v>
      </c>
      <c r="R237" s="282" t="str">
        <f>IFERROR(VLOOKUP(_xlfn.CONCAT(D237,E237,F237),'ESG Database'!$I$15:$S$818,12,0),"")</f>
        <v/>
      </c>
    </row>
    <row r="238" spans="1:18">
      <c r="A238" s="43"/>
      <c r="B238" s="170" t="s">
        <v>2059</v>
      </c>
      <c r="C238" s="170" t="s">
        <v>201</v>
      </c>
      <c r="D238" s="172" t="s">
        <v>1864</v>
      </c>
      <c r="E238" s="168" t="s">
        <v>209</v>
      </c>
      <c r="F238" s="168" t="s">
        <v>24</v>
      </c>
      <c r="G238" s="170" t="s">
        <v>204</v>
      </c>
      <c r="H238" s="104" t="str">
        <f>IFERROR(VLOOKUP(D238,'ESG Database'!$D$15:$M$818,3,0),"")</f>
        <v>%</v>
      </c>
      <c r="I238" s="1301" t="str">
        <f>IFERROR(VLOOKUP(_xlfn.CONCAT(D238,E238,F238),'ESG Database'!$I$15:$S$818,2,0),"")</f>
        <v>-</v>
      </c>
      <c r="J238" s="1301" t="str">
        <f>IFERROR(VLOOKUP(_xlfn.CONCAT(D238,E238,F238),'ESG Database'!$I$15:$S$818,3,0),"")</f>
        <v>-</v>
      </c>
      <c r="K238" s="1309" t="str">
        <f>IFERROR(VLOOKUP(_xlfn.CONCAT(D238,E238,F238),'ESG Database'!$I$15:$S$818,4,0),"")</f>
        <v>-</v>
      </c>
      <c r="L238" s="622">
        <f>IFERROR(VLOOKUP(_xlfn.CONCAT(D238,E238,F238),'ESG Database'!$I$15:$S$818,5,0),"")</f>
        <v>-5.5E-2</v>
      </c>
      <c r="M238" s="622">
        <f>IFERROR(VLOOKUP(_xlfn.CONCAT(D238,E238,F238),'ESG Database'!$I$15:$S$818,6,0),"")</f>
        <v>-5.7000000000000002E-2</v>
      </c>
      <c r="N238" s="1798"/>
      <c r="O238" s="281" t="str">
        <f t="shared" si="31"/>
        <v>-</v>
      </c>
      <c r="P238" s="264">
        <f t="shared" si="32"/>
        <v>-1</v>
      </c>
      <c r="Q238" s="1349" t="str">
        <f>IFERROR(VLOOKUP(_xlfn.CONCAT(D238,E238,F238),'ESG Database'!$I$15:$S$818,11,0),"")</f>
        <v>-</v>
      </c>
      <c r="R238" s="282" t="str">
        <f>IFERROR(VLOOKUP(_xlfn.CONCAT(D238,E238,F238),'ESG Database'!$I$15:$S$818,12,0),"")</f>
        <v/>
      </c>
    </row>
    <row r="239" spans="1:18">
      <c r="A239" s="43"/>
      <c r="B239" s="1340" t="s">
        <v>2060</v>
      </c>
      <c r="C239" s="1340" t="s">
        <v>201</v>
      </c>
      <c r="D239" s="1341" t="s">
        <v>1864</v>
      </c>
      <c r="E239" s="1342" t="s">
        <v>1862</v>
      </c>
      <c r="F239" s="1342" t="s">
        <v>24</v>
      </c>
      <c r="G239" s="1340" t="s">
        <v>204</v>
      </c>
      <c r="H239" s="950" t="str">
        <f>IFERROR(VLOOKUP(D239,'ESG Database'!$D$15:$M$818,3,0),"")</f>
        <v>%</v>
      </c>
      <c r="I239" s="1343" t="str">
        <f>IFERROR(VLOOKUP(_xlfn.CONCAT(D239,E239,F239),'ESG Database'!$I$15:$S$818,2,0),"")</f>
        <v>-</v>
      </c>
      <c r="J239" s="1343" t="str">
        <f>IFERROR(VLOOKUP(_xlfn.CONCAT(D239,E239,F239),'ESG Database'!$I$15:$S$818,3,0),"")</f>
        <v>-</v>
      </c>
      <c r="K239" s="1344" t="str">
        <f>IFERROR(VLOOKUP(_xlfn.CONCAT(D239,E239,F239),'ESG Database'!$I$15:$S$818,4,0),"")</f>
        <v>-</v>
      </c>
      <c r="L239" s="1346">
        <f>IFERROR(VLOOKUP(_xlfn.CONCAT(D239,E239,F239),'ESG Database'!$I$15:$S$818,5,0),"")</f>
        <v>-2.8000000000000001E-2</v>
      </c>
      <c r="M239" s="1346">
        <f>IFERROR(VLOOKUP(_xlfn.CONCAT(D239,E239,F239),'ESG Database'!$I$15:$S$818,6,0),"")</f>
        <v>-3.1E-2</v>
      </c>
      <c r="N239" s="1799"/>
      <c r="O239" s="742" t="str">
        <f t="shared" si="31"/>
        <v>-</v>
      </c>
      <c r="P239" s="300">
        <f t="shared" si="32"/>
        <v>-1</v>
      </c>
      <c r="Q239" s="1348" t="str">
        <f>IFERROR(VLOOKUP(_xlfn.CONCAT(D239,E239,F239),'ESG Database'!$I$15:$S$818,11,0),"")</f>
        <v>-</v>
      </c>
      <c r="R239" s="654" t="str">
        <f>IFERROR(VLOOKUP(_xlfn.CONCAT(D239,E239,F239),'ESG Database'!$I$15:$S$818,12,0),"")</f>
        <v/>
      </c>
    </row>
    <row r="240" spans="1:18" ht="24.5" customHeight="1">
      <c r="A240" s="43"/>
      <c r="B240" s="1807" t="s">
        <v>2061</v>
      </c>
      <c r="C240" s="1807"/>
      <c r="D240" s="1807"/>
      <c r="E240" s="1807"/>
      <c r="F240" s="1807"/>
      <c r="G240" s="1807"/>
      <c r="H240" s="1807"/>
      <c r="I240" s="1807"/>
      <c r="J240" s="1807"/>
      <c r="K240" s="1807"/>
      <c r="L240" s="1807"/>
      <c r="M240" s="1807"/>
      <c r="N240" s="1807"/>
      <c r="O240" s="1807"/>
      <c r="P240" s="1807"/>
      <c r="Q240" s="1807"/>
      <c r="R240" s="1807"/>
    </row>
    <row r="241" spans="1:19" ht="14">
      <c r="A241" s="43"/>
      <c r="B241" s="1578" t="s">
        <v>2205</v>
      </c>
      <c r="C241" s="636"/>
      <c r="D241" s="636"/>
      <c r="E241" s="636"/>
      <c r="F241" s="636"/>
      <c r="G241" s="636"/>
      <c r="H241" s="636"/>
      <c r="I241" s="636"/>
      <c r="J241" s="636"/>
      <c r="K241" s="636"/>
      <c r="L241" s="636"/>
      <c r="M241" s="636"/>
      <c r="N241" s="636"/>
      <c r="O241" s="636"/>
      <c r="P241" s="636"/>
      <c r="Q241" s="636"/>
      <c r="R241" s="636"/>
    </row>
    <row r="242" spans="1:19">
      <c r="A242" s="43"/>
      <c r="B242" s="553"/>
      <c r="C242" s="636"/>
      <c r="D242" s="636"/>
      <c r="E242" s="636"/>
      <c r="F242" s="636"/>
      <c r="G242" s="636"/>
      <c r="H242" s="655"/>
      <c r="I242" s="692"/>
      <c r="J242" s="692"/>
      <c r="K242" s="692"/>
      <c r="L242" s="692"/>
      <c r="M242" s="692"/>
      <c r="N242" s="692"/>
      <c r="O242" s="692"/>
      <c r="P242" s="692"/>
      <c r="Q242" s="636"/>
      <c r="R242" s="636"/>
    </row>
    <row r="243" spans="1:19" ht="14">
      <c r="A243" s="43"/>
      <c r="B243" s="56" t="s">
        <v>1962</v>
      </c>
      <c r="C243" s="56"/>
      <c r="D243" s="43"/>
      <c r="E243" s="43"/>
      <c r="F243" s="43"/>
      <c r="G243" s="43"/>
      <c r="H243" s="45"/>
      <c r="I243" s="99"/>
      <c r="J243" s="99"/>
      <c r="K243" s="99"/>
      <c r="L243" s="99"/>
      <c r="M243" s="99"/>
      <c r="N243" s="99"/>
      <c r="O243" s="99"/>
      <c r="P243" s="99"/>
      <c r="Q243" s="43"/>
      <c r="R243" s="43"/>
    </row>
    <row r="244" spans="1:19" ht="28">
      <c r="A244" s="43"/>
      <c r="B244" s="61" t="s">
        <v>89</v>
      </c>
      <c r="C244" s="61"/>
      <c r="D244" s="61" t="s">
        <v>11</v>
      </c>
      <c r="E244" s="139" t="s">
        <v>12</v>
      </c>
      <c r="F244" s="139" t="s">
        <v>13</v>
      </c>
      <c r="G244" s="61" t="s">
        <v>14</v>
      </c>
      <c r="H244" s="61" t="s">
        <v>15</v>
      </c>
      <c r="I244" s="62">
        <v>2019</v>
      </c>
      <c r="J244" s="62">
        <v>2021</v>
      </c>
      <c r="K244" s="62">
        <v>2022</v>
      </c>
      <c r="L244" s="62">
        <v>2023</v>
      </c>
      <c r="M244" s="62">
        <v>2024</v>
      </c>
      <c r="N244" s="825">
        <v>2025</v>
      </c>
      <c r="O244" s="825" t="s">
        <v>16</v>
      </c>
      <c r="P244" s="825" t="s">
        <v>1245</v>
      </c>
      <c r="Q244" s="1003" t="s">
        <v>17</v>
      </c>
      <c r="R244" s="1003" t="s">
        <v>18</v>
      </c>
      <c r="S244" s="43"/>
    </row>
    <row r="245" spans="1:19">
      <c r="A245" s="43"/>
      <c r="B245" s="1804" t="s">
        <v>1006</v>
      </c>
      <c r="C245" s="1804"/>
      <c r="D245" s="162" t="s">
        <v>307</v>
      </c>
      <c r="E245" s="190" t="s">
        <v>1006</v>
      </c>
      <c r="F245" s="162" t="s">
        <v>24</v>
      </c>
      <c r="G245" s="177" t="s">
        <v>1963</v>
      </c>
      <c r="H245" s="262" t="str">
        <f>IFERROR(VLOOKUP(D245,'ESG Database'!$D$15:$M$818,3,0),"")</f>
        <v>#</v>
      </c>
      <c r="I245" s="1301" t="str">
        <f>IFERROR(VLOOKUP(_xlfn.CONCAT(D245,E245,F245),'ESG Database'!$I$15:$S$818,2,0),"")</f>
        <v>-</v>
      </c>
      <c r="J245" s="1302" t="str">
        <f>IFERROR(VLOOKUP(_xlfn.CONCAT(D245,E245,F245),'ESG Database'!$I$15:$S$818,3,0),"")</f>
        <v>-</v>
      </c>
      <c r="K245" s="1302" t="str">
        <f>IFERROR(VLOOKUP(_xlfn.CONCAT(D245,E245,F245),'ESG Database'!$I$15:$S$818,4,0),"")</f>
        <v>-</v>
      </c>
      <c r="L245" s="639">
        <f>IFERROR(VLOOKUP(_xlfn.CONCAT(D245,E245,F245),'ESG Database'!$I$15:$S$818,5,0),"")</f>
        <v>3044</v>
      </c>
      <c r="M245" s="639">
        <f>IFERROR(VLOOKUP(_xlfn.CONCAT(D245,E245,F245),'ESG Database'!$I$15:$S$818,6,0),"")</f>
        <v>3186</v>
      </c>
      <c r="N245" s="639">
        <f>IFERROR(VLOOKUP(_xlfn.CONCAT(D245,E245,F245),'ESG Database'!$I$15:$S$818,7,0),"")</f>
        <v>3499</v>
      </c>
      <c r="O245" s="1304" t="str">
        <f t="shared" ref="O245:O250" si="33">IFERROR(N245/I245-1,"-")</f>
        <v>-</v>
      </c>
      <c r="P245" s="264">
        <f t="shared" ref="P245:P250" si="34">IFERROR(N245/M245-1,"-")</f>
        <v>9.8242310106716912E-2</v>
      </c>
      <c r="Q245" s="1349" t="str">
        <f>IFERROR(VLOOKUP(_xlfn.CONCAT(D245,E245,F245),'ESG Database'!$I$15:$S$818,11,0),"")</f>
        <v>-</v>
      </c>
      <c r="R245" s="282" t="str">
        <f>IFERROR(VLOOKUP(_xlfn.CONCAT(D245,E245,F245),'ESG Database'!$I$15:$S$818,12,0),"")</f>
        <v/>
      </c>
      <c r="S245" s="43"/>
    </row>
    <row r="246" spans="1:19">
      <c r="A246" s="43"/>
      <c r="B246" s="1806" t="s">
        <v>1154</v>
      </c>
      <c r="C246" s="1806"/>
      <c r="D246" s="162" t="s">
        <v>307</v>
      </c>
      <c r="E246" s="190" t="s">
        <v>5</v>
      </c>
      <c r="F246" s="869" t="s">
        <v>24</v>
      </c>
      <c r="G246" s="877" t="s">
        <v>1963</v>
      </c>
      <c r="H246" s="870" t="str">
        <f>IFERROR(VLOOKUP(D246,'ESG Database'!$D$15:$M$818,3,0),"")</f>
        <v>#</v>
      </c>
      <c r="I246" s="1047" t="str">
        <f>IFERROR(VLOOKUP(_xlfn.CONCAT(D246,E246,F246),'ESG Database'!$I$15:$S$818,2,0),"")</f>
        <v>-</v>
      </c>
      <c r="J246" s="1047">
        <f>IFERROR(VLOOKUP(_xlfn.CONCAT(D246,E246,F246),'ESG Database'!$I$15:$S$818,3,0),"")</f>
        <v>1001</v>
      </c>
      <c r="K246" s="1047">
        <f>IFERROR(VLOOKUP(_xlfn.CONCAT(D246,E246,F246),'ESG Database'!$I$15:$S$818,4,0),"")</f>
        <v>1035</v>
      </c>
      <c r="L246" s="883">
        <f>IFERROR(VLOOKUP(_xlfn.CONCAT(D246,E246,F246),'ESG Database'!$I$15:$S$818,5,0),"")</f>
        <v>1112</v>
      </c>
      <c r="M246" s="883">
        <f>IFERROR(VLOOKUP(_xlfn.CONCAT(D246,E246,F246),'ESG Database'!$I$15:$S$818,6,0),"")</f>
        <v>1209</v>
      </c>
      <c r="N246" s="883">
        <f>IFERROR(VLOOKUP(_xlfn.CONCAT(D246,E246,F246),'ESG Database'!$I$15:$S$818,7,0),"")</f>
        <v>1404</v>
      </c>
      <c r="O246" s="1305" t="str">
        <f t="shared" si="33"/>
        <v>-</v>
      </c>
      <c r="P246" s="872">
        <f t="shared" si="34"/>
        <v>0.16129032258064524</v>
      </c>
      <c r="Q246" s="1349" t="str">
        <f>IFERROR(VLOOKUP(_xlfn.CONCAT(D246,E246,F246),'ESG Database'!$I$15:$S$818,11,0),"")</f>
        <v>-</v>
      </c>
      <c r="R246" s="282" t="str">
        <f>IFERROR(VLOOKUP(_xlfn.CONCAT(D246,E246,F246),'ESG Database'!$I$15:$S$818,12,0),"")</f>
        <v/>
      </c>
      <c r="S246" s="43"/>
    </row>
    <row r="247" spans="1:19">
      <c r="A247" s="43"/>
      <c r="B247" s="112" t="s">
        <v>176</v>
      </c>
      <c r="C247" s="112"/>
      <c r="D247" s="162" t="s">
        <v>307</v>
      </c>
      <c r="E247" s="190" t="s">
        <v>176</v>
      </c>
      <c r="F247" s="162" t="s">
        <v>24</v>
      </c>
      <c r="G247" s="177" t="s">
        <v>1963</v>
      </c>
      <c r="H247" s="262" t="str">
        <f>IFERROR(VLOOKUP(D247,'ESG Database'!$D$15:$M$818,3,0),"")</f>
        <v>#</v>
      </c>
      <c r="I247" s="855" t="str">
        <f>IFERROR(VLOOKUP(_xlfn.CONCAT(D247,E247,F247),'ESG Database'!$I$15:$S$818,2,0),"")</f>
        <v>-</v>
      </c>
      <c r="J247" s="1048">
        <f>IFERROR(VLOOKUP(_xlfn.CONCAT(D247,E247,F247),'ESG Database'!$I$15:$S$818,3,0),"")</f>
        <v>512</v>
      </c>
      <c r="K247" s="1048">
        <f>IFERROR(VLOOKUP(_xlfn.CONCAT(D247,E247,F247),'ESG Database'!$I$15:$S$818,4,0),"")</f>
        <v>584</v>
      </c>
      <c r="L247" s="118">
        <f>IFERROR(VLOOKUP(_xlfn.CONCAT(D247,E247,F247),'ESG Database'!$I$15:$S$818,5,0),"")</f>
        <v>479</v>
      </c>
      <c r="M247" s="693">
        <f>IFERROR(VLOOKUP(_xlfn.CONCAT(D247,E247,F247),'ESG Database'!$I$15:$S$818,6,0),"")</f>
        <v>469</v>
      </c>
      <c r="N247" s="693">
        <f>IFERROR(VLOOKUP(_xlfn.CONCAT(D247,E247,F247),'ESG Database'!$I$15:$S$818,7,0),"")</f>
        <v>525</v>
      </c>
      <c r="O247" s="1261" t="str">
        <f t="shared" si="33"/>
        <v>-</v>
      </c>
      <c r="P247" s="264">
        <f t="shared" si="34"/>
        <v>0.11940298507462677</v>
      </c>
      <c r="Q247" s="1349" t="str">
        <f>IFERROR(VLOOKUP(_xlfn.CONCAT(D247,E247,F247),'ESG Database'!$I$15:$S$818,11,0),"")</f>
        <v>-</v>
      </c>
      <c r="R247" s="282" t="str">
        <f>IFERROR(VLOOKUP(_xlfn.CONCAT(D247,E247,F247),'ESG Database'!$I$15:$S$818,12,0),"")</f>
        <v/>
      </c>
      <c r="S247" s="43"/>
    </row>
    <row r="248" spans="1:19">
      <c r="A248" s="43"/>
      <c r="B248" s="1806" t="s">
        <v>1155</v>
      </c>
      <c r="C248" s="1806"/>
      <c r="D248" s="162" t="s">
        <v>307</v>
      </c>
      <c r="E248" s="190" t="s">
        <v>203</v>
      </c>
      <c r="F248" s="162" t="s">
        <v>24</v>
      </c>
      <c r="G248" s="877" t="s">
        <v>1963</v>
      </c>
      <c r="H248" s="870" t="str">
        <f>IFERROR(VLOOKUP(D248,'ESG Database'!$D$15:$M$818,3,0),"")</f>
        <v>#</v>
      </c>
      <c r="I248" s="1047" t="str">
        <f>IFERROR(VLOOKUP(_xlfn.CONCAT(D248,E248,F248),'ESG Database'!$I$15:$S$818,2,0),"")</f>
        <v>-</v>
      </c>
      <c r="J248" s="1047" t="str">
        <f>IFERROR(VLOOKUP(_xlfn.CONCAT(D248,E248,F248),'ESG Database'!$I$15:$S$818,3,0),"")</f>
        <v>-</v>
      </c>
      <c r="K248" s="1047" t="str">
        <f>IFERROR(VLOOKUP(_xlfn.CONCAT(D248,E248,F248),'ESG Database'!$I$15:$S$818,4,0),"")</f>
        <v>-</v>
      </c>
      <c r="L248" s="883">
        <f>IFERROR(VLOOKUP(_xlfn.CONCAT(D248,E248,F248),'ESG Database'!$I$15:$S$818,5,0),"")</f>
        <v>477</v>
      </c>
      <c r="M248" s="883">
        <f>IFERROR(VLOOKUP(_xlfn.CONCAT(D248,E248,F248),'ESG Database'!$I$15:$S$818,6,0),"")</f>
        <v>462</v>
      </c>
      <c r="N248" s="883">
        <f>IFERROR(VLOOKUP(_xlfn.CONCAT(D248,E248,F248),'ESG Database'!$I$15:$S$818,7,0),"")</f>
        <v>501</v>
      </c>
      <c r="O248" s="1305" t="str">
        <f t="shared" si="33"/>
        <v>-</v>
      </c>
      <c r="P248" s="872">
        <f t="shared" si="34"/>
        <v>8.4415584415584499E-2</v>
      </c>
      <c r="Q248" s="1349" t="str">
        <f>IFERROR(VLOOKUP(_xlfn.CONCAT(D248,E248,F248),'ESG Database'!$I$15:$S$818,11,0),"")</f>
        <v>-</v>
      </c>
      <c r="R248" s="282" t="str">
        <f>IFERROR(VLOOKUP(_xlfn.CONCAT(D248,E248,F248),'ESG Database'!$I$15:$S$818,12,0),"")</f>
        <v/>
      </c>
      <c r="S248" s="43"/>
    </row>
    <row r="249" spans="1:19" ht="20" customHeight="1">
      <c r="A249" s="43"/>
      <c r="B249" s="105" t="s">
        <v>245</v>
      </c>
      <c r="C249" s="105"/>
      <c r="D249" s="162" t="s">
        <v>307</v>
      </c>
      <c r="E249" s="190" t="s">
        <v>245</v>
      </c>
      <c r="F249" s="162" t="s">
        <v>24</v>
      </c>
      <c r="G249" s="177" t="s">
        <v>1963</v>
      </c>
      <c r="H249" s="262" t="str">
        <f>IFERROR(VLOOKUP(D249,'ESG Database'!$D$15:$M$818,3,0),"")</f>
        <v>#</v>
      </c>
      <c r="I249" s="855" t="str">
        <f>IFERROR(VLOOKUP(_xlfn.CONCAT(D249,E249,F249),'ESG Database'!$I$15:$S$818,2,0),"")</f>
        <v>-</v>
      </c>
      <c r="J249" s="855" t="str">
        <f>IFERROR(VLOOKUP(_xlfn.CONCAT(D249,E249,F249),'ESG Database'!$I$15:$S$818,3,0),"")</f>
        <v>-</v>
      </c>
      <c r="K249" s="855" t="str">
        <f>IFERROR(VLOOKUP(_xlfn.CONCAT(D249,E249,F249),'ESG Database'!$I$15:$S$818,4,0),"")</f>
        <v>-</v>
      </c>
      <c r="L249" s="118">
        <f>IFERROR(VLOOKUP(_xlfn.CONCAT(D249,E249,F249),'ESG Database'!$I$15:$S$818,5,0),"")</f>
        <v>492</v>
      </c>
      <c r="M249" s="118">
        <f>IFERROR(VLOOKUP(_xlfn.CONCAT(D249,E249,F249),'ESG Database'!$I$15:$S$818,6,0),"")</f>
        <v>689</v>
      </c>
      <c r="N249" s="118">
        <f>IFERROR(VLOOKUP(_xlfn.CONCAT(D249,E249,F249),'ESG Database'!$I$15:$S$818,7,0),"")</f>
        <v>565</v>
      </c>
      <c r="O249" s="1261" t="str">
        <f t="shared" si="33"/>
        <v>-</v>
      </c>
      <c r="P249" s="264">
        <f t="shared" si="34"/>
        <v>-0.17997097242380267</v>
      </c>
      <c r="Q249" s="1349" t="str">
        <f>IFERROR(VLOOKUP(_xlfn.CONCAT(D249,E249,F249),'ESG Database'!$I$15:$S$818,11,0),"")</f>
        <v>-</v>
      </c>
      <c r="R249" s="282" t="str">
        <f>IFERROR(VLOOKUP(_xlfn.CONCAT(D249,E249,F249),'ESG Database'!$I$15:$S$818,12,0),"")</f>
        <v/>
      </c>
      <c r="S249" s="43"/>
    </row>
    <row r="250" spans="1:19" ht="14">
      <c r="A250" s="43"/>
      <c r="B250" s="224" t="s">
        <v>4</v>
      </c>
      <c r="C250" s="223"/>
      <c r="D250" s="224" t="s">
        <v>307</v>
      </c>
      <c r="E250" s="224" t="s">
        <v>21</v>
      </c>
      <c r="F250" s="224" t="s">
        <v>24</v>
      </c>
      <c r="G250" s="224" t="s">
        <v>1964</v>
      </c>
      <c r="H250" s="529" t="str">
        <f>IFERROR(VLOOKUP(D250,'ESG Database'!$D$15:$M$818,3,0),"")</f>
        <v>#</v>
      </c>
      <c r="I250" s="1307" t="str">
        <f>IFERROR(VLOOKUP(_xlfn.CONCAT(D250,E250,F250),'ESG Database'!$I$15:$S$818,2,0),"")</f>
        <v>-</v>
      </c>
      <c r="J250" s="695">
        <f>IFERROR(VLOOKUP(_xlfn.CONCAT(D250,E250,F250),'ESG Database'!$I$15:$S$818,3,0),"")</f>
        <v>3308</v>
      </c>
      <c r="K250" s="695">
        <f>IFERROR(VLOOKUP(_xlfn.CONCAT(D250,E250,F250),'ESG Database'!$I$15:$S$818,4,0),"")</f>
        <v>3844</v>
      </c>
      <c r="L250" s="695">
        <f>IFERROR(VLOOKUP(_xlfn.CONCAT(D250,E250,F250),'ESG Database'!$I$15:$S$818,5,0),"")</f>
        <v>4015</v>
      </c>
      <c r="M250" s="695">
        <f>IFERROR(VLOOKUP(_xlfn.CONCAT(D250,E250,F250),'ESG Database'!$I$15:$S$818,6,0),"")</f>
        <v>4344</v>
      </c>
      <c r="N250" s="695">
        <f>IFERROR(VLOOKUP(_xlfn.CONCAT(D250,E250,F250),'ESG Database'!$I$15:$S$818,7,0),"")</f>
        <v>4589</v>
      </c>
      <c r="O250" s="1308" t="str">
        <f t="shared" si="33"/>
        <v>-</v>
      </c>
      <c r="P250" s="694">
        <f t="shared" si="34"/>
        <v>5.6399631675874806E-2</v>
      </c>
      <c r="Q250" s="1362" t="str">
        <f>IFERROR(VLOOKUP(_xlfn.CONCAT(D250,E250,F250),'ESG Database'!$I$15:$S$818,11,0),"")</f>
        <v>-</v>
      </c>
      <c r="R250" s="1362" t="str">
        <f>IFERROR(VLOOKUP(_xlfn.CONCAT(D250,E250,F250),'ESG Database'!$I$15:$S$818,12,0),"")</f>
        <v/>
      </c>
      <c r="S250" s="43"/>
    </row>
    <row r="251" spans="1:19">
      <c r="A251" s="43"/>
      <c r="B251" s="881" t="s">
        <v>4</v>
      </c>
      <c r="C251" s="881"/>
      <c r="D251" s="884" t="s">
        <v>1029</v>
      </c>
      <c r="E251" s="558" t="s">
        <v>21</v>
      </c>
      <c r="F251" s="884" t="s">
        <v>24</v>
      </c>
      <c r="G251" s="885" t="s">
        <v>1965</v>
      </c>
      <c r="H251" s="886" t="str">
        <f>IFERROR(VLOOKUP(D251,'ESG Database'!$D$15:$M$818,3,0),"")</f>
        <v>%</v>
      </c>
      <c r="I251" s="1303" t="str">
        <f>IFERROR(VLOOKUP(_xlfn.CONCAT(D251,E251,F251),'ESG Database'!$I$15:$S$818,2,0),"")</f>
        <v>-</v>
      </c>
      <c r="J251" s="1303" t="str">
        <f>IFERROR(VLOOKUP(_xlfn.CONCAT(D251,E251,F251),'ESG Database'!$I$15:$S$818,3,0),"")</f>
        <v>-</v>
      </c>
      <c r="K251" s="1303" t="str">
        <f>IFERROR(VLOOKUP(_xlfn.CONCAT(D251,E251,F251),'ESG Database'!$I$15:$S$818,4,0),"")</f>
        <v>-</v>
      </c>
      <c r="L251" s="1310">
        <f>IFERROR(VLOOKUP(_xlfn.CONCAT(D251,E251,F251),'ESG Database'!$I$15:$S$818,5,0),"")</f>
        <v>1.18E-2</v>
      </c>
      <c r="M251" s="939">
        <f>IFERROR(VLOOKUP(_xlfn.CONCAT(D251,E251,F251),'ESG Database'!$I$15:$S$818,6,0),"")</f>
        <v>1.2699999999999999E-2</v>
      </c>
      <c r="N251" s="939">
        <f>IFERROR(VLOOKUP(_xlfn.CONCAT(D251,E251,F251),'ESG Database'!$I$15:$S$818,7,0),"")</f>
        <v>1.29E-2</v>
      </c>
      <c r="O251" s="1306" t="str">
        <f t="shared" ref="O251" si="35">IFERROR(N251/I251-1,"-")</f>
        <v>-</v>
      </c>
      <c r="P251" s="887">
        <f t="shared" ref="P251" si="36">IFERROR(N251/M251-1,"-")</f>
        <v>1.5748031496062964E-2</v>
      </c>
      <c r="Q251" s="1352" t="str">
        <f>IFERROR(VLOOKUP(_xlfn.CONCAT(D251,E251,F251),'ESG Database'!$I$15:$S$818,11,0),"")</f>
        <v>-</v>
      </c>
      <c r="R251" s="888" t="str">
        <f>IFERROR(VLOOKUP(_xlfn.CONCAT(D251,E251,F251),'ESG Database'!$I$15:$S$818,12,0),"")</f>
        <v/>
      </c>
      <c r="S251" s="43"/>
    </row>
    <row r="252" spans="1:19">
      <c r="A252" s="43"/>
      <c r="B252" s="1807" t="s">
        <v>1184</v>
      </c>
      <c r="C252" s="1807"/>
      <c r="D252" s="1807"/>
      <c r="E252" s="1807"/>
      <c r="F252" s="1807"/>
      <c r="G252" s="1807"/>
      <c r="H252" s="1807"/>
      <c r="I252" s="1807"/>
      <c r="J252" s="1807"/>
      <c r="K252" s="1807"/>
      <c r="L252" s="1807"/>
      <c r="M252" s="1807"/>
      <c r="N252" s="1807"/>
      <c r="O252" s="1807"/>
      <c r="P252" s="1807"/>
      <c r="Q252" s="1807"/>
      <c r="R252" s="1807"/>
    </row>
    <row r="253" spans="1:19">
      <c r="A253" s="43"/>
      <c r="B253" s="43"/>
      <c r="C253" s="43"/>
      <c r="D253" s="43"/>
      <c r="E253" s="43"/>
      <c r="F253" s="43"/>
      <c r="G253" s="43"/>
      <c r="H253" s="45"/>
      <c r="I253" s="99"/>
      <c r="J253" s="99"/>
      <c r="K253" s="99"/>
      <c r="L253" s="99"/>
      <c r="M253" s="99"/>
      <c r="N253" s="99"/>
      <c r="O253" s="99"/>
      <c r="P253" s="99"/>
      <c r="Q253" s="43"/>
      <c r="R253" s="43"/>
    </row>
    <row r="254" spans="1:19" ht="22.5">
      <c r="A254" s="43"/>
      <c r="B254" s="54" t="s">
        <v>308</v>
      </c>
      <c r="C254" s="54"/>
      <c r="D254" s="43"/>
      <c r="E254" s="43"/>
      <c r="F254" s="43"/>
      <c r="G254" s="43"/>
      <c r="H254" s="45"/>
      <c r="I254" s="99"/>
      <c r="J254" s="99"/>
      <c r="K254" s="99"/>
      <c r="L254" s="99"/>
      <c r="M254" s="99"/>
      <c r="N254" s="99"/>
      <c r="O254" s="99"/>
      <c r="P254" s="99"/>
      <c r="Q254" s="43"/>
      <c r="R254" s="43"/>
    </row>
    <row r="255" spans="1:19" ht="14" customHeight="1">
      <c r="A255" s="43"/>
      <c r="B255" s="696"/>
      <c r="C255" s="54"/>
      <c r="D255" s="43"/>
      <c r="E255" s="43"/>
      <c r="F255" s="43"/>
      <c r="G255" s="43"/>
      <c r="H255" s="45"/>
      <c r="I255" s="99"/>
      <c r="J255" s="99"/>
      <c r="K255" s="99"/>
      <c r="L255" s="99"/>
      <c r="M255" s="99"/>
      <c r="N255" s="99"/>
      <c r="O255" s="99"/>
      <c r="P255" s="99"/>
      <c r="Q255" s="43"/>
      <c r="R255" s="43"/>
    </row>
    <row r="256" spans="1:19" ht="14" customHeight="1">
      <c r="A256" s="43"/>
      <c r="B256" s="1757" t="s">
        <v>2037</v>
      </c>
      <c r="C256" s="1757"/>
      <c r="D256" s="1757"/>
      <c r="E256" s="1757"/>
      <c r="F256" s="1757"/>
      <c r="G256" s="1757"/>
      <c r="H256" s="1757"/>
      <c r="I256" s="1757"/>
      <c r="J256" s="1757"/>
      <c r="K256" s="1757"/>
      <c r="L256" s="1757"/>
      <c r="M256" s="1757"/>
      <c r="N256" s="1757"/>
      <c r="O256" s="1757"/>
      <c r="P256" s="1757"/>
      <c r="Q256" s="1757"/>
      <c r="R256" s="43"/>
    </row>
    <row r="257" spans="1:19">
      <c r="A257" s="43"/>
      <c r="B257" s="1757"/>
      <c r="C257" s="1757"/>
      <c r="D257" s="1757"/>
      <c r="E257" s="1757"/>
      <c r="F257" s="1757"/>
      <c r="G257" s="1757"/>
      <c r="H257" s="1757"/>
      <c r="I257" s="1757"/>
      <c r="J257" s="1757"/>
      <c r="K257" s="1757"/>
      <c r="L257" s="1757"/>
      <c r="M257" s="1757"/>
      <c r="N257" s="1757"/>
      <c r="O257" s="1757"/>
      <c r="P257" s="1757"/>
      <c r="Q257" s="1757"/>
      <c r="R257" s="43"/>
    </row>
    <row r="258" spans="1:19">
      <c r="A258" s="43"/>
      <c r="B258" s="1757"/>
      <c r="C258" s="1757"/>
      <c r="D258" s="1757"/>
      <c r="E258" s="1757"/>
      <c r="F258" s="1757"/>
      <c r="G258" s="1757"/>
      <c r="H258" s="1757"/>
      <c r="I258" s="1757"/>
      <c r="J258" s="1757"/>
      <c r="K258" s="1757"/>
      <c r="L258" s="1757"/>
      <c r="M258" s="1757"/>
      <c r="N258" s="1757"/>
      <c r="O258" s="1757"/>
      <c r="P258" s="1757"/>
      <c r="Q258" s="1757"/>
      <c r="R258" s="43"/>
    </row>
    <row r="259" spans="1:19">
      <c r="A259" s="43"/>
      <c r="B259" s="1757"/>
      <c r="C259" s="1757"/>
      <c r="D259" s="1757"/>
      <c r="E259" s="1757"/>
      <c r="F259" s="1757"/>
      <c r="G259" s="1757"/>
      <c r="H259" s="1757"/>
      <c r="I259" s="1757"/>
      <c r="J259" s="1757"/>
      <c r="K259" s="1757"/>
      <c r="L259" s="1757"/>
      <c r="M259" s="1757"/>
      <c r="N259" s="1757"/>
      <c r="O259" s="1757"/>
      <c r="P259" s="1757"/>
      <c r="Q259" s="1757"/>
      <c r="R259" s="43"/>
    </row>
    <row r="260" spans="1:19">
      <c r="A260" s="43"/>
      <c r="B260" s="1757"/>
      <c r="C260" s="1757"/>
      <c r="D260" s="1757"/>
      <c r="E260" s="1757"/>
      <c r="F260" s="1757"/>
      <c r="G260" s="1757"/>
      <c r="H260" s="1757"/>
      <c r="I260" s="1757"/>
      <c r="J260" s="1757"/>
      <c r="K260" s="1757"/>
      <c r="L260" s="1757"/>
      <c r="M260" s="1757"/>
      <c r="N260" s="1757"/>
      <c r="O260" s="1757"/>
      <c r="P260" s="1757"/>
      <c r="Q260" s="1757"/>
      <c r="R260" s="43"/>
    </row>
    <row r="261" spans="1:19">
      <c r="A261" s="43"/>
      <c r="B261" s="1757"/>
      <c r="C261" s="1757"/>
      <c r="D261" s="1757"/>
      <c r="E261" s="1757"/>
      <c r="F261" s="1757"/>
      <c r="G261" s="1757"/>
      <c r="H261" s="1757"/>
      <c r="I261" s="1757"/>
      <c r="J261" s="1757"/>
      <c r="K261" s="1757"/>
      <c r="L261" s="1757"/>
      <c r="M261" s="1757"/>
      <c r="N261" s="1757"/>
      <c r="O261" s="1757"/>
      <c r="P261" s="1757"/>
      <c r="Q261" s="1757"/>
      <c r="R261" s="43"/>
    </row>
    <row r="262" spans="1:19">
      <c r="A262" s="43"/>
      <c r="B262" s="1757"/>
      <c r="C262" s="1757"/>
      <c r="D262" s="1757"/>
      <c r="E262" s="1757"/>
      <c r="F262" s="1757"/>
      <c r="G262" s="1757"/>
      <c r="H262" s="1757"/>
      <c r="I262" s="1757"/>
      <c r="J262" s="1757"/>
      <c r="K262" s="1757"/>
      <c r="L262" s="1757"/>
      <c r="M262" s="1757"/>
      <c r="N262" s="1757"/>
      <c r="O262" s="1757"/>
      <c r="P262" s="1757"/>
      <c r="Q262" s="1757"/>
      <c r="R262" s="43"/>
    </row>
    <row r="263" spans="1:19">
      <c r="A263" s="43"/>
      <c r="B263" s="1757"/>
      <c r="C263" s="1757"/>
      <c r="D263" s="1757"/>
      <c r="E263" s="1757"/>
      <c r="F263" s="1757"/>
      <c r="G263" s="1757"/>
      <c r="H263" s="1757"/>
      <c r="I263" s="1757"/>
      <c r="J263" s="1757"/>
      <c r="K263" s="1757"/>
      <c r="L263" s="1757"/>
      <c r="M263" s="1757"/>
      <c r="N263" s="1757"/>
      <c r="O263" s="1757"/>
      <c r="P263" s="1757"/>
      <c r="Q263" s="1757"/>
      <c r="R263" s="43"/>
    </row>
    <row r="264" spans="1:19">
      <c r="A264" s="43"/>
      <c r="B264" s="1757"/>
      <c r="C264" s="1757"/>
      <c r="D264" s="1757"/>
      <c r="E264" s="1757"/>
      <c r="F264" s="1757"/>
      <c r="G264" s="1757"/>
      <c r="H264" s="1757"/>
      <c r="I264" s="1757"/>
      <c r="J264" s="1757"/>
      <c r="K264" s="1757"/>
      <c r="L264" s="1757"/>
      <c r="M264" s="1757"/>
      <c r="N264" s="1757"/>
      <c r="O264" s="1757"/>
      <c r="P264" s="1757"/>
      <c r="Q264" s="1757"/>
      <c r="R264" s="43"/>
    </row>
    <row r="265" spans="1:19">
      <c r="A265" s="43"/>
      <c r="B265" s="1757"/>
      <c r="C265" s="1757"/>
      <c r="D265" s="1757"/>
      <c r="E265" s="1757"/>
      <c r="F265" s="1757"/>
      <c r="G265" s="1757"/>
      <c r="H265" s="1757"/>
      <c r="I265" s="1757"/>
      <c r="J265" s="1757"/>
      <c r="K265" s="1757"/>
      <c r="L265" s="1757"/>
      <c r="M265" s="1757"/>
      <c r="N265" s="1757"/>
      <c r="O265" s="1757"/>
      <c r="P265" s="1757"/>
      <c r="Q265" s="1757"/>
      <c r="R265" s="43"/>
    </row>
    <row r="266" spans="1:19" ht="42" customHeight="1">
      <c r="A266" s="43"/>
      <c r="B266" s="1757"/>
      <c r="C266" s="1757"/>
      <c r="D266" s="1757"/>
      <c r="E266" s="1757"/>
      <c r="F266" s="1757"/>
      <c r="G266" s="1757"/>
      <c r="H266" s="1757"/>
      <c r="I266" s="1757"/>
      <c r="J266" s="1757"/>
      <c r="K266" s="1757"/>
      <c r="L266" s="1757"/>
      <c r="M266" s="1757"/>
      <c r="N266" s="1757"/>
      <c r="O266" s="1757"/>
      <c r="P266" s="1757"/>
      <c r="Q266" s="1757"/>
      <c r="R266" s="43"/>
    </row>
    <row r="267" spans="1:19">
      <c r="A267" s="43"/>
      <c r="B267" s="55"/>
      <c r="C267" s="55"/>
      <c r="D267" s="55"/>
      <c r="E267" s="55"/>
      <c r="F267" s="55"/>
      <c r="G267" s="55"/>
      <c r="H267" s="55"/>
      <c r="I267" s="55"/>
      <c r="J267" s="55"/>
      <c r="K267" s="55"/>
      <c r="L267" s="55"/>
      <c r="M267" s="55"/>
      <c r="N267" s="55"/>
      <c r="O267" s="55"/>
      <c r="P267" s="55"/>
      <c r="Q267" s="55"/>
      <c r="R267" s="43"/>
    </row>
    <row r="268" spans="1:19" ht="14">
      <c r="A268" s="43"/>
      <c r="B268" s="56" t="s">
        <v>309</v>
      </c>
      <c r="C268" s="56"/>
      <c r="D268" s="43"/>
      <c r="E268" s="43"/>
      <c r="F268" s="43"/>
      <c r="G268" s="43"/>
      <c r="H268" s="45"/>
      <c r="I268" s="99"/>
      <c r="J268" s="99"/>
      <c r="K268" s="99"/>
      <c r="L268" s="99"/>
      <c r="M268" s="99"/>
      <c r="N268" s="99"/>
      <c r="O268" s="99"/>
      <c r="P268" s="99"/>
      <c r="Q268" s="43"/>
      <c r="R268" s="43"/>
    </row>
    <row r="269" spans="1:19" ht="28">
      <c r="A269" s="43"/>
      <c r="B269" s="61"/>
      <c r="C269" s="61"/>
      <c r="D269" s="61" t="s">
        <v>11</v>
      </c>
      <c r="E269" s="139" t="s">
        <v>12</v>
      </c>
      <c r="F269" s="139" t="s">
        <v>13</v>
      </c>
      <c r="G269" s="61" t="s">
        <v>14</v>
      </c>
      <c r="H269" s="61" t="s">
        <v>15</v>
      </c>
      <c r="I269" s="62">
        <v>2019</v>
      </c>
      <c r="J269" s="62">
        <v>2021</v>
      </c>
      <c r="K269" s="62">
        <v>2022</v>
      </c>
      <c r="L269" s="62">
        <v>2023</v>
      </c>
      <c r="M269" s="62">
        <v>2024</v>
      </c>
      <c r="N269" s="825">
        <v>2025</v>
      </c>
      <c r="O269" s="825" t="s">
        <v>16</v>
      </c>
      <c r="P269" s="825" t="s">
        <v>1245</v>
      </c>
      <c r="Q269" s="1003" t="s">
        <v>17</v>
      </c>
      <c r="R269" s="1003" t="s">
        <v>18</v>
      </c>
      <c r="S269" s="43"/>
    </row>
    <row r="270" spans="1:19" ht="27">
      <c r="A270" s="43"/>
      <c r="B270" s="1801" t="s">
        <v>1206</v>
      </c>
      <c r="C270" s="1801"/>
      <c r="D270" s="246" t="s">
        <v>1210</v>
      </c>
      <c r="E270" s="225" t="s">
        <v>21</v>
      </c>
      <c r="F270" s="225" t="s">
        <v>24</v>
      </c>
      <c r="G270" s="193" t="s">
        <v>1212</v>
      </c>
      <c r="H270" s="235" t="str">
        <f>IFERROR(VLOOKUP(D270,'ESG Database'!$D$15:$M$818,3,0),"")</f>
        <v>%</v>
      </c>
      <c r="I270" s="1369" t="str">
        <f>IFERROR(VLOOKUP(_xlfn.CONCAT(D270,E270,F270),'ESG Database'!$I$15:$S$818,2,0),"")</f>
        <v>-</v>
      </c>
      <c r="J270" s="1369" t="str">
        <f>IFERROR(VLOOKUP(_xlfn.CONCAT(D270,E270,F270),'ESG Database'!$I$15:$S$818,3,0),"")</f>
        <v>-</v>
      </c>
      <c r="K270" s="1369" t="str">
        <f>IFERROR(VLOOKUP(_xlfn.CONCAT(D270,E270,F270),'ESG Database'!$I$15:$S$818,4,0),"")</f>
        <v>-</v>
      </c>
      <c r="L270" s="1376" t="str">
        <f>IFERROR(VLOOKUP(_xlfn.CONCAT(D270,E270,F270),'ESG Database'!$I$15:$S$818,5,0),"")</f>
        <v>-</v>
      </c>
      <c r="M270" s="1366">
        <f>IFERROR(VLOOKUP(_xlfn.CONCAT(D270,E270,F270),'ESG Database'!$I$15:$S$818,6,0),"")</f>
        <v>0.81969999999999998</v>
      </c>
      <c r="N270" s="1579">
        <f>IFERROR(VLOOKUP(_xlfn.CONCAT(D270,E270,F270),'ESG Database'!$I$15:$S$818,7,0),"")</f>
        <v>0.90083000000000002</v>
      </c>
      <c r="O270" s="1580" t="str">
        <f>IFERROR(N270/I270-1,"-")</f>
        <v>-</v>
      </c>
      <c r="P270" s="1363">
        <f>IFERROR(N270/M270-1,"-")</f>
        <v>9.8975234842015425E-2</v>
      </c>
      <c r="Q270" s="1353" t="str">
        <f>IFERROR(VLOOKUP(_xlfn.CONCAT(D270,E270,F270),'ESG Database'!$I$15:$S$818,11,0),"")</f>
        <v>-</v>
      </c>
      <c r="R270" s="237" t="str">
        <f>IFERROR(VLOOKUP(_xlfn.CONCAT(D270,E270,F270),'ESG Database'!$I$15:$S$818,12,0),"")</f>
        <v/>
      </c>
      <c r="S270" s="43"/>
    </row>
    <row r="271" spans="1:19" ht="40.5">
      <c r="A271" s="43"/>
      <c r="B271" s="1801"/>
      <c r="C271" s="1801"/>
      <c r="D271" s="246" t="s">
        <v>310</v>
      </c>
      <c r="E271" s="225" t="s">
        <v>21</v>
      </c>
      <c r="F271" s="225" t="s">
        <v>24</v>
      </c>
      <c r="G271" s="214" t="s">
        <v>311</v>
      </c>
      <c r="H271" s="725" t="str">
        <f>IFERROR(VLOOKUP(D271,'ESG Database'!$D$15:$M$818,3,0),"")</f>
        <v>%</v>
      </c>
      <c r="I271" s="1370" t="str">
        <f>IFERROR(VLOOKUP(_xlfn.CONCAT(D271,E271,F271),'ESG Database'!$I$15:$S$818,2,0),"")</f>
        <v>-</v>
      </c>
      <c r="J271" s="1370" t="str">
        <f>IFERROR(VLOOKUP(_xlfn.CONCAT(D271,E271,F271),'ESG Database'!$I$15:$S$818,3,0),"")</f>
        <v>-</v>
      </c>
      <c r="K271" s="1015">
        <f>IFERROR(VLOOKUP(_xlfn.CONCAT(D271,E271,F271),'ESG Database'!$I$15:$S$818,4,0),"")</f>
        <v>0.59699999999999998</v>
      </c>
      <c r="L271" s="1015">
        <f>IFERROR(VLOOKUP(_xlfn.CONCAT(D271,E271,F271),'ESG Database'!$I$15:$S$818,5,0),"")</f>
        <v>0.59</v>
      </c>
      <c r="M271" s="1015">
        <f>IFERROR(VLOOKUP(_xlfn.CONCAT(D271,E271,F271),'ESG Database'!$I$15:$S$818,6,0),"")</f>
        <v>0.59</v>
      </c>
      <c r="N271" s="1015">
        <f>IFERROR(VLOOKUP(_xlfn.CONCAT(D271,E271,F271),'ESG Database'!$I$15:$S$818,7,0),"")</f>
        <v>0.65</v>
      </c>
      <c r="O271" s="1581" t="str">
        <f t="shared" ref="O271" si="37">IFERROR(N271/I271-1,"-")</f>
        <v>-</v>
      </c>
      <c r="P271" s="995">
        <f t="shared" ref="P271" si="38">IFERROR(N271/M271-1,"-")</f>
        <v>0.10169491525423746</v>
      </c>
      <c r="Q271" s="1354" t="str">
        <f>IFERROR(VLOOKUP(_xlfn.CONCAT(D271,E271,F271),'ESG Database'!$I$15:$S$818,11,0),"")</f>
        <v>-</v>
      </c>
      <c r="R271" s="727" t="str">
        <f>IFERROR(VLOOKUP(_xlfn.CONCAT(D271,E271,F271),'ESG Database'!$I$15:$S$818,12,0),"")</f>
        <v/>
      </c>
      <c r="S271" s="43"/>
    </row>
    <row r="272" spans="1:19" ht="28" customHeight="1">
      <c r="A272" s="43"/>
      <c r="B272" s="1811" t="s">
        <v>1185</v>
      </c>
      <c r="C272" s="1811"/>
      <c r="D272" s="1061" t="s">
        <v>1036</v>
      </c>
      <c r="E272" s="302" t="s">
        <v>21</v>
      </c>
      <c r="F272" s="302" t="s">
        <v>24</v>
      </c>
      <c r="G272" s="218" t="s">
        <v>1037</v>
      </c>
      <c r="H272" s="722" t="str">
        <f>IFERROR(VLOOKUP(D272,'ESG Database'!$D$15:$M$818,3,0),"")</f>
        <v>#</v>
      </c>
      <c r="I272" s="1371" t="str">
        <f>IFERROR(VLOOKUP(_xlfn.CONCAT(D272,E272,F272),'ESG Database'!$I$15:$S$818,2,0),"")</f>
        <v>-</v>
      </c>
      <c r="J272" s="1371" t="str">
        <f>IFERROR(VLOOKUP(_xlfn.CONCAT(D272,E272,F272),'ESG Database'!$I$15:$S$818,3,0),"")</f>
        <v>-</v>
      </c>
      <c r="K272" s="1371" t="str">
        <f>IFERROR(VLOOKUP(_xlfn.CONCAT(D272,E272,F272),'ESG Database'!$I$15:$S$818,4,0),"")</f>
        <v>-</v>
      </c>
      <c r="L272" s="1372" t="str">
        <f>IFERROR(VLOOKUP(_xlfn.CONCAT(D272,E272,F272),'ESG Database'!$I$15:$S$818,5,0),"")</f>
        <v>-</v>
      </c>
      <c r="M272" s="919">
        <f>IFERROR(VLOOKUP(_xlfn.CONCAT(D272,E272,F272),'ESG Database'!$I$15:$S$818,6,0),"")</f>
        <v>374</v>
      </c>
      <c r="N272" s="889">
        <f>IFERROR(VLOOKUP(_xlfn.CONCAT(D272,E272,F272),'ESG Database'!$I$15:$S$818,7,0),"")</f>
        <v>346</v>
      </c>
      <c r="O272" s="1582" t="str">
        <f t="shared" ref="O272:O276" si="39">IFERROR(N272/I272-1,"-")</f>
        <v>-</v>
      </c>
      <c r="P272" s="996">
        <f t="shared" ref="P272:P276" si="40">IFERROR(N272/M272-1,"-")</f>
        <v>-7.4866310160427774E-2</v>
      </c>
      <c r="Q272" s="1355" t="str">
        <f>IFERROR(VLOOKUP(_xlfn.CONCAT(D272,E272,F272),'ESG Database'!$I$15:$S$818,11,0),"")</f>
        <v>-</v>
      </c>
      <c r="R272" s="724" t="str">
        <f>IFERROR(VLOOKUP(_xlfn.CONCAT(D272,E272,F272),'ESG Database'!$I$15:$S$818,12,0),"")</f>
        <v/>
      </c>
      <c r="S272" s="43"/>
    </row>
    <row r="273" spans="1:19" ht="67.5">
      <c r="A273" s="43"/>
      <c r="B273" s="1811"/>
      <c r="C273" s="1811"/>
      <c r="D273" s="1062" t="s">
        <v>1038</v>
      </c>
      <c r="E273" s="303" t="s">
        <v>21</v>
      </c>
      <c r="F273" s="303" t="s">
        <v>24</v>
      </c>
      <c r="G273" s="214" t="s">
        <v>1039</v>
      </c>
      <c r="H273" s="725" t="str">
        <f>IFERROR(VLOOKUP(D273,'ESG Database'!$D$15:$M$818,3,0),"")</f>
        <v>(Work-related accident / working hours)*1000000</v>
      </c>
      <c r="I273" s="1370" t="str">
        <f>IFERROR(VLOOKUP(_xlfn.CONCAT(D273,E273,F273),'ESG Database'!$I$15:$S$818,2,0),"")</f>
        <v>-</v>
      </c>
      <c r="J273" s="1370" t="str">
        <f>IFERROR(VLOOKUP(_xlfn.CONCAT(D273,E273,F273),'ESG Database'!$I$15:$S$818,3,0),"")</f>
        <v>-</v>
      </c>
      <c r="K273" s="1370" t="str">
        <f>IFERROR(VLOOKUP(_xlfn.CONCAT(D273,E273,F273),'ESG Database'!$I$15:$S$818,4,0),"")</f>
        <v>-</v>
      </c>
      <c r="L273" s="1373" t="str">
        <f>IFERROR(VLOOKUP(_xlfn.CONCAT(D273,E273,F273),'ESG Database'!$I$15:$S$818,5,0),"")</f>
        <v>-</v>
      </c>
      <c r="M273" s="1367">
        <f>IFERROR(VLOOKUP(_xlfn.CONCAT(D273,E273,F273),'ESG Database'!$I$15:$S$818,6,0),"")</f>
        <v>0.5796</v>
      </c>
      <c r="N273" s="1364">
        <f>IFERROR(VLOOKUP(_xlfn.CONCAT(D273,E273,F273),'ESG Database'!$I$15:$S$818,7,0),"")</f>
        <v>0.51119999999999999</v>
      </c>
      <c r="O273" s="1581" t="str">
        <f t="shared" si="39"/>
        <v>-</v>
      </c>
      <c r="P273" s="217">
        <f t="shared" si="40"/>
        <v>-0.11801242236024845</v>
      </c>
      <c r="Q273" s="1354" t="str">
        <f>IFERROR(VLOOKUP(_xlfn.CONCAT(D273,E273,F273),'ESG Database'!$I$15:$S$818,11,0),"")</f>
        <v>-</v>
      </c>
      <c r="R273" s="727" t="str">
        <f>IFERROR(VLOOKUP(_xlfn.CONCAT(D273,E273,F273),'ESG Database'!$I$15:$S$818,12,0),"")</f>
        <v/>
      </c>
      <c r="S273" s="43"/>
    </row>
    <row r="274" spans="1:19" ht="27">
      <c r="A274" s="43"/>
      <c r="B274" s="1811" t="s">
        <v>1186</v>
      </c>
      <c r="C274" s="1811"/>
      <c r="D274" s="246" t="s">
        <v>1032</v>
      </c>
      <c r="E274" s="225" t="s">
        <v>21</v>
      </c>
      <c r="F274" s="225" t="s">
        <v>24</v>
      </c>
      <c r="G274" s="198" t="s">
        <v>1033</v>
      </c>
      <c r="H274" s="239" t="str">
        <f>IFERROR(VLOOKUP(D274,'ESG Database'!$D$15:$M$818,3,0),"")</f>
        <v>#</v>
      </c>
      <c r="I274" s="1260" t="str">
        <f>IFERROR(VLOOKUP(_xlfn.CONCAT(D274,E274,F274),'ESG Database'!$I$15:$S$818,2,0),"")</f>
        <v>-</v>
      </c>
      <c r="J274" s="1260" t="str">
        <f>IFERROR(VLOOKUP(_xlfn.CONCAT(D274,E274,F274),'ESG Database'!$I$15:$S$818,3,0),"")</f>
        <v>-</v>
      </c>
      <c r="K274" s="1260" t="str">
        <f>IFERROR(VLOOKUP(_xlfn.CONCAT(D274,E274,F274),'ESG Database'!$I$15:$S$818,4,0),"")</f>
        <v>-</v>
      </c>
      <c r="L274" s="1374" t="str">
        <f>IFERROR(VLOOKUP(_xlfn.CONCAT(D274,E274,F274),'ESG Database'!$I$15:$S$818,5,0),"")</f>
        <v>-</v>
      </c>
      <c r="M274" s="1368">
        <f>IFERROR(VLOOKUP(_xlfn.CONCAT(D274,E274,F274),'ESG Database'!$I$15:$S$818,6,0),"")</f>
        <v>1</v>
      </c>
      <c r="N274" s="1018">
        <f>IFERROR(VLOOKUP(_xlfn.CONCAT(D274,E274,F274),'ESG Database'!$I$15:$S$818,7,0),"")</f>
        <v>0</v>
      </c>
      <c r="O274" s="1455" t="str">
        <f t="shared" ref="O274" si="41">IFERROR(N274/I274-1,"-")</f>
        <v>-</v>
      </c>
      <c r="P274" s="201">
        <f t="shared" ref="P274" si="42">IFERROR(N274/M274-1,"-")</f>
        <v>-1</v>
      </c>
      <c r="Q274" s="1356" t="str">
        <f>IFERROR(VLOOKUP(_xlfn.CONCAT(D274,E274,F274),'ESG Database'!$I$15:$S$818,11,0),"")</f>
        <v>-</v>
      </c>
      <c r="R274" s="241" t="str">
        <f>IFERROR(VLOOKUP(_xlfn.CONCAT(D274,E274,F274),'ESG Database'!$I$15:$S$818,12,0),"")</f>
        <v/>
      </c>
      <c r="S274" s="43"/>
    </row>
    <row r="275" spans="1:19" ht="27">
      <c r="A275" s="43"/>
      <c r="B275" s="1811"/>
      <c r="C275" s="1811"/>
      <c r="D275" s="246" t="s">
        <v>1034</v>
      </c>
      <c r="E275" s="225" t="s">
        <v>21</v>
      </c>
      <c r="F275" s="225" t="s">
        <v>24</v>
      </c>
      <c r="G275" s="198" t="s">
        <v>1035</v>
      </c>
      <c r="H275" s="239" t="str">
        <f>IFERROR(VLOOKUP(D275,'ESG Database'!$D$15:$M$818,3,0),"")</f>
        <v>#</v>
      </c>
      <c r="I275" s="1260" t="str">
        <f>IFERROR(VLOOKUP(_xlfn.CONCAT(D275,E275,F275),'ESG Database'!$I$15:$S$818,2,0),"")</f>
        <v>-</v>
      </c>
      <c r="J275" s="1260" t="str">
        <f>IFERROR(VLOOKUP(_xlfn.CONCAT(D275,E275,F275),'ESG Database'!$I$15:$S$818,3,0),"")</f>
        <v>-</v>
      </c>
      <c r="K275" s="1260" t="str">
        <f>IFERROR(VLOOKUP(_xlfn.CONCAT(D275,E275,F275),'ESG Database'!$I$15:$S$818,4,0),"")</f>
        <v>-</v>
      </c>
      <c r="L275" s="1375" t="str">
        <f>IFERROR(VLOOKUP(_xlfn.CONCAT(D275,E275,F275),'ESG Database'!$I$15:$S$818,5,0),"")</f>
        <v>-</v>
      </c>
      <c r="M275" s="1018">
        <f>IFERROR(VLOOKUP(_xlfn.CONCAT(D275,E275,F275),'ESG Database'!$I$15:$S$818,6,0),"")</f>
        <v>0</v>
      </c>
      <c r="N275" s="1018">
        <f>IFERROR(VLOOKUP(_xlfn.CONCAT(D275,E275,F275),'ESG Database'!$I$15:$S$818,7,0),"")</f>
        <v>0</v>
      </c>
      <c r="O275" s="1455" t="str">
        <f t="shared" si="39"/>
        <v>-</v>
      </c>
      <c r="P275" s="201" t="str">
        <f t="shared" si="40"/>
        <v>-</v>
      </c>
      <c r="Q275" s="1356" t="str">
        <f>IFERROR(VLOOKUP(_xlfn.CONCAT(D275,E275,F275),'ESG Database'!$I$15:$S$818,11,0),"")</f>
        <v>-</v>
      </c>
      <c r="R275" s="241" t="str">
        <f>IFERROR(VLOOKUP(_xlfn.CONCAT(D275,E275,F275),'ESG Database'!$I$15:$S$818,12,0),"")</f>
        <v/>
      </c>
      <c r="S275" s="43"/>
    </row>
    <row r="276" spans="1:19" ht="45" customHeight="1">
      <c r="A276" s="43"/>
      <c r="B276" s="1812"/>
      <c r="C276" s="1812"/>
      <c r="D276" s="1583" t="s">
        <v>1030</v>
      </c>
      <c r="E276" s="1583" t="s">
        <v>21</v>
      </c>
      <c r="F276" s="1583" t="s">
        <v>24</v>
      </c>
      <c r="G276" s="1584" t="s">
        <v>1031</v>
      </c>
      <c r="H276" s="1585" t="str">
        <f>IFERROR(VLOOKUP(D276,'ESG Database'!$D$15:$M$818,3,0),"")</f>
        <v>#</v>
      </c>
      <c r="I276" s="1586" t="str">
        <f>IFERROR(VLOOKUP(_xlfn.CONCAT(D276,E276,F276),'ESG Database'!$I$15:$S$818,2,0),"")</f>
        <v>-</v>
      </c>
      <c r="J276" s="1586" t="str">
        <f>IFERROR(VLOOKUP(_xlfn.CONCAT(D276,E276,F276),'ESG Database'!$I$15:$S$818,3,0),"")</f>
        <v>-</v>
      </c>
      <c r="K276" s="1586" t="str">
        <f>IFERROR(VLOOKUP(_xlfn.CONCAT(D276,E276,F276),'ESG Database'!$I$15:$S$818,4,0),"")</f>
        <v>-</v>
      </c>
      <c r="L276" s="1586" t="str">
        <f>IFERROR(VLOOKUP(_xlfn.CONCAT(D276,E276,F276),'ESG Database'!$I$15:$S$818,5,0),"")</f>
        <v>-</v>
      </c>
      <c r="M276" s="1587">
        <f>IFERROR(VLOOKUP(_xlfn.CONCAT(D276,E276,F276),'ESG Database'!$I$15:$S$818,6,0),"")</f>
        <v>1</v>
      </c>
      <c r="N276" s="1588">
        <f>IFERROR(VLOOKUP(_xlfn.CONCAT(D276,E276,F276),'ESG Database'!$I$15:$S$818,7,0),"")</f>
        <v>0</v>
      </c>
      <c r="O276" s="1589" t="str">
        <f t="shared" si="39"/>
        <v>-</v>
      </c>
      <c r="P276" s="1590">
        <f t="shared" si="40"/>
        <v>-1</v>
      </c>
      <c r="Q276" s="1591" t="str">
        <f>IFERROR(VLOOKUP(_xlfn.CONCAT(D276,E276,F276),'ESG Database'!$I$15:$S$818,11,0),"")</f>
        <v>-</v>
      </c>
      <c r="R276" s="906" t="str">
        <f>IFERROR(VLOOKUP(_xlfn.CONCAT(D276,E276,F276),'ESG Database'!$I$15:$S$818,12,0),"")</f>
        <v/>
      </c>
      <c r="S276" s="43"/>
    </row>
    <row r="277" spans="1:19" ht="14">
      <c r="A277" s="43"/>
      <c r="B277" s="1769"/>
      <c r="C277" s="1769"/>
      <c r="D277" s="149"/>
      <c r="E277" s="149"/>
      <c r="F277" s="149"/>
      <c r="G277" s="226"/>
      <c r="H277" s="149"/>
      <c r="I277" s="698"/>
      <c r="J277" s="698"/>
      <c r="K277" s="698"/>
      <c r="L277" s="698"/>
      <c r="M277" s="698"/>
      <c r="N277" s="698"/>
      <c r="O277" s="698"/>
      <c r="P277" s="698"/>
      <c r="Q277" s="698"/>
      <c r="R277" s="43"/>
    </row>
    <row r="278" spans="1:19" ht="14">
      <c r="A278" s="43"/>
      <c r="B278" s="56" t="s">
        <v>312</v>
      </c>
      <c r="C278" s="56"/>
      <c r="D278" s="43"/>
      <c r="E278" s="43"/>
      <c r="F278" s="43"/>
      <c r="G278" s="43"/>
      <c r="H278" s="45"/>
      <c r="I278" s="99"/>
      <c r="J278" s="99"/>
      <c r="K278" s="99"/>
      <c r="L278" s="99"/>
      <c r="M278" s="99"/>
      <c r="N278" s="99"/>
      <c r="O278" s="99"/>
      <c r="P278" s="99"/>
      <c r="Q278" s="43"/>
      <c r="R278" s="43"/>
    </row>
    <row r="279" spans="1:19" ht="28">
      <c r="A279" s="43"/>
      <c r="B279" s="61"/>
      <c r="C279" s="61"/>
      <c r="D279" s="61" t="s">
        <v>11</v>
      </c>
      <c r="E279" s="139" t="s">
        <v>12</v>
      </c>
      <c r="F279" s="139" t="s">
        <v>13</v>
      </c>
      <c r="G279" s="61" t="s">
        <v>14</v>
      </c>
      <c r="H279" s="61" t="s">
        <v>15</v>
      </c>
      <c r="I279" s="62">
        <v>2019</v>
      </c>
      <c r="J279" s="62">
        <v>2021</v>
      </c>
      <c r="K279" s="62">
        <v>2022</v>
      </c>
      <c r="L279" s="62">
        <v>2023</v>
      </c>
      <c r="M279" s="62">
        <v>2024</v>
      </c>
      <c r="N279" s="825">
        <v>2025</v>
      </c>
      <c r="O279" s="825" t="s">
        <v>16</v>
      </c>
      <c r="P279" s="825" t="s">
        <v>1245</v>
      </c>
      <c r="Q279" s="1003" t="s">
        <v>17</v>
      </c>
      <c r="R279" s="1003" t="s">
        <v>18</v>
      </c>
      <c r="S279" s="43"/>
    </row>
    <row r="280" spans="1:19" ht="54">
      <c r="A280" s="43"/>
      <c r="B280" s="897" t="s">
        <v>1208</v>
      </c>
      <c r="C280" s="898"/>
      <c r="D280" s="1063" t="s">
        <v>313</v>
      </c>
      <c r="E280" s="899" t="s">
        <v>21</v>
      </c>
      <c r="F280" s="899" t="s">
        <v>24</v>
      </c>
      <c r="G280" s="881" t="s">
        <v>1207</v>
      </c>
      <c r="H280" s="900" t="str">
        <f>IFERROR(VLOOKUP(D280,'ESG Database'!$D$15:$M$818,3,0),"")</f>
        <v>%</v>
      </c>
      <c r="I280" s="882">
        <f>IFERROR(VLOOKUP(_xlfn.CONCAT(D280,E280,F280),'ESG Database'!$I$15:$S$818,2,0),"")</f>
        <v>0.98</v>
      </c>
      <c r="J280" s="882">
        <f>IFERROR(VLOOKUP(_xlfn.CONCAT(D280,E280,F280),'ESG Database'!$I$15:$S$818,3,0),"")</f>
        <v>0.97</v>
      </c>
      <c r="K280" s="882">
        <f>IFERROR(VLOOKUP(_xlfn.CONCAT(D280,E280,F280),'ESG Database'!$I$15:$S$818,4,0),"")</f>
        <v>1</v>
      </c>
      <c r="L280" s="882">
        <f>IFERROR(VLOOKUP(_xlfn.CONCAT(D280,E280,F280),'ESG Database'!$I$15:$S$818,5,0),"")</f>
        <v>0.99</v>
      </c>
      <c r="M280" s="941">
        <f>IFERROR(VLOOKUP(_xlfn.CONCAT(D280,E280,F280),'ESG Database'!$I$15:$S$818,6,0),"")</f>
        <v>0.998</v>
      </c>
      <c r="N280" s="941">
        <f>IFERROR(VLOOKUP(_xlfn.CONCAT(D280,E280,F280),'ESG Database'!$I$15:$S$818,7,0),"")</f>
        <v>0.95669999999999999</v>
      </c>
      <c r="O280" s="1592">
        <f t="shared" ref="O280" si="43">IFERROR(N280/I280-1,"-")</f>
        <v>-2.377551020408164E-2</v>
      </c>
      <c r="P280" s="1592">
        <f t="shared" ref="P280" si="44">IFERROR(N280/M280-1,"-")</f>
        <v>-4.1382765531062127E-2</v>
      </c>
      <c r="Q280" s="1358" t="str">
        <f>IFERROR(VLOOKUP(_xlfn.CONCAT(D280,E280,F280),'ESG Database'!$I$15:$S$818,11,0),"")</f>
        <v>-</v>
      </c>
      <c r="R280" s="901" t="str">
        <f>IFERROR(VLOOKUP(_xlfn.CONCAT(D280,E280,F280),'ESG Database'!$I$15:$S$818,12,0),"")</f>
        <v/>
      </c>
      <c r="S280" s="43"/>
    </row>
    <row r="281" spans="1:19">
      <c r="A281" s="43"/>
      <c r="B281" s="1807" t="s">
        <v>189</v>
      </c>
      <c r="C281" s="1807"/>
      <c r="D281" s="1807"/>
      <c r="E281" s="1807"/>
      <c r="F281" s="1807"/>
      <c r="G281" s="1807"/>
      <c r="H281" s="1807"/>
      <c r="I281" s="1807"/>
      <c r="J281" s="1807"/>
      <c r="K281" s="1807"/>
      <c r="L281" s="1807"/>
      <c r="M281" s="1807"/>
      <c r="N281" s="1807"/>
      <c r="O281" s="1807"/>
      <c r="P281" s="1807"/>
      <c r="Q281" s="1807"/>
      <c r="R281" s="1807"/>
    </row>
    <row r="282" spans="1:19">
      <c r="A282" s="43"/>
      <c r="B282" s="553"/>
      <c r="C282" s="636"/>
      <c r="D282" s="636"/>
      <c r="E282" s="636"/>
      <c r="F282" s="636"/>
      <c r="G282" s="636"/>
      <c r="H282" s="655"/>
      <c r="I282" s="692"/>
      <c r="J282" s="692"/>
      <c r="K282" s="692"/>
      <c r="L282" s="692"/>
      <c r="M282" s="692"/>
      <c r="N282" s="692"/>
      <c r="O282" s="692"/>
      <c r="P282" s="692"/>
      <c r="Q282" s="636"/>
      <c r="R282" s="636"/>
    </row>
    <row r="283" spans="1:19" ht="22.5">
      <c r="A283" s="43"/>
      <c r="B283" s="54" t="s">
        <v>1209</v>
      </c>
      <c r="C283" s="54"/>
      <c r="D283" s="43"/>
      <c r="E283" s="43"/>
      <c r="F283" s="43"/>
      <c r="G283" s="43"/>
      <c r="H283" s="45"/>
      <c r="I283" s="99"/>
      <c r="J283" s="99"/>
      <c r="K283" s="99"/>
      <c r="L283" s="99"/>
      <c r="M283" s="99"/>
      <c r="N283" s="99"/>
      <c r="O283" s="99"/>
      <c r="P283" s="99"/>
      <c r="Q283" s="43"/>
      <c r="R283" s="43"/>
    </row>
    <row r="284" spans="1:19">
      <c r="A284" s="43"/>
      <c r="B284" s="43"/>
      <c r="C284" s="43"/>
      <c r="D284" s="43"/>
      <c r="E284" s="43"/>
      <c r="F284" s="43"/>
      <c r="G284" s="43"/>
      <c r="H284" s="45"/>
      <c r="I284" s="99"/>
      <c r="J284" s="99"/>
      <c r="K284" s="99"/>
      <c r="L284" s="99"/>
      <c r="M284" s="99"/>
      <c r="N284" s="99"/>
      <c r="O284" s="99"/>
      <c r="P284" s="99"/>
      <c r="Q284" s="43"/>
      <c r="R284" s="43"/>
    </row>
    <row r="285" spans="1:19">
      <c r="A285" s="43"/>
      <c r="B285" s="1805" t="s">
        <v>2038</v>
      </c>
      <c r="C285" s="1757"/>
      <c r="D285" s="1757"/>
      <c r="E285" s="1757"/>
      <c r="F285" s="1757"/>
      <c r="G285" s="1757"/>
      <c r="H285" s="1757"/>
      <c r="I285" s="1757"/>
      <c r="J285" s="1757"/>
      <c r="K285" s="1757"/>
      <c r="L285" s="1757"/>
      <c r="M285" s="1757"/>
      <c r="N285" s="1757"/>
      <c r="O285" s="1757"/>
      <c r="P285" s="1757"/>
      <c r="Q285" s="1757"/>
      <c r="R285" s="43"/>
    </row>
    <row r="286" spans="1:19">
      <c r="A286" s="43"/>
      <c r="B286" s="1757"/>
      <c r="C286" s="1757"/>
      <c r="D286" s="1757"/>
      <c r="E286" s="1757"/>
      <c r="F286" s="1757"/>
      <c r="G286" s="1757"/>
      <c r="H286" s="1757"/>
      <c r="I286" s="1757"/>
      <c r="J286" s="1757"/>
      <c r="K286" s="1757"/>
      <c r="L286" s="1757"/>
      <c r="M286" s="1757"/>
      <c r="N286" s="1757"/>
      <c r="O286" s="1757"/>
      <c r="P286" s="1757"/>
      <c r="Q286" s="1757"/>
      <c r="R286" s="43"/>
    </row>
    <row r="287" spans="1:19">
      <c r="A287" s="43"/>
      <c r="B287" s="1757"/>
      <c r="C287" s="1757"/>
      <c r="D287" s="1757"/>
      <c r="E287" s="1757"/>
      <c r="F287" s="1757"/>
      <c r="G287" s="1757"/>
      <c r="H287" s="1757"/>
      <c r="I287" s="1757"/>
      <c r="J287" s="1757"/>
      <c r="K287" s="1757"/>
      <c r="L287" s="1757"/>
      <c r="M287" s="1757"/>
      <c r="N287" s="1757"/>
      <c r="O287" s="1757"/>
      <c r="P287" s="1757"/>
      <c r="Q287" s="1757"/>
      <c r="R287" s="43"/>
    </row>
    <row r="288" spans="1:19">
      <c r="A288" s="43"/>
      <c r="B288" s="1757"/>
      <c r="C288" s="1757"/>
      <c r="D288" s="1757"/>
      <c r="E288" s="1757"/>
      <c r="F288" s="1757"/>
      <c r="G288" s="1757"/>
      <c r="H288" s="1757"/>
      <c r="I288" s="1757"/>
      <c r="J288" s="1757"/>
      <c r="K288" s="1757"/>
      <c r="L288" s="1757"/>
      <c r="M288" s="1757"/>
      <c r="N288" s="1757"/>
      <c r="O288" s="1757"/>
      <c r="P288" s="1757"/>
      <c r="Q288" s="1757"/>
      <c r="R288" s="43"/>
    </row>
    <row r="289" spans="1:19">
      <c r="A289" s="43"/>
      <c r="B289" s="1757"/>
      <c r="C289" s="1757"/>
      <c r="D289" s="1757"/>
      <c r="E289" s="1757"/>
      <c r="F289" s="1757"/>
      <c r="G289" s="1757"/>
      <c r="H289" s="1757"/>
      <c r="I289" s="1757"/>
      <c r="J289" s="1757"/>
      <c r="K289" s="1757"/>
      <c r="L289" s="1757"/>
      <c r="M289" s="1757"/>
      <c r="N289" s="1757"/>
      <c r="O289" s="1757"/>
      <c r="P289" s="1757"/>
      <c r="Q289" s="1757"/>
      <c r="R289" s="43"/>
    </row>
    <row r="290" spans="1:19">
      <c r="A290" s="43"/>
      <c r="B290" s="1757"/>
      <c r="C290" s="1757"/>
      <c r="D290" s="1757"/>
      <c r="E290" s="1757"/>
      <c r="F290" s="1757"/>
      <c r="G290" s="1757"/>
      <c r="H290" s="1757"/>
      <c r="I290" s="1757"/>
      <c r="J290" s="1757"/>
      <c r="K290" s="1757"/>
      <c r="L290" s="1757"/>
      <c r="M290" s="1757"/>
      <c r="N290" s="1757"/>
      <c r="O290" s="1757"/>
      <c r="P290" s="1757"/>
      <c r="Q290" s="1757"/>
      <c r="R290" s="43"/>
    </row>
    <row r="291" spans="1:19">
      <c r="A291" s="43"/>
      <c r="B291" s="1757"/>
      <c r="C291" s="1757"/>
      <c r="D291" s="1757"/>
      <c r="E291" s="1757"/>
      <c r="F291" s="1757"/>
      <c r="G291" s="1757"/>
      <c r="H291" s="1757"/>
      <c r="I291" s="1757"/>
      <c r="J291" s="1757"/>
      <c r="K291" s="1757"/>
      <c r="L291" s="1757"/>
      <c r="M291" s="1757"/>
      <c r="N291" s="1757"/>
      <c r="O291" s="1757"/>
      <c r="P291" s="1757"/>
      <c r="Q291" s="1757"/>
      <c r="R291" s="43"/>
    </row>
    <row r="292" spans="1:19" ht="69.5" customHeight="1">
      <c r="A292" s="43"/>
      <c r="B292" s="1757"/>
      <c r="C292" s="1757"/>
      <c r="D292" s="1757"/>
      <c r="E292" s="1757"/>
      <c r="F292" s="1757"/>
      <c r="G292" s="1757"/>
      <c r="H292" s="1757"/>
      <c r="I292" s="1757"/>
      <c r="J292" s="1757"/>
      <c r="K292" s="1757"/>
      <c r="L292" s="1757"/>
      <c r="M292" s="1757"/>
      <c r="N292" s="1757"/>
      <c r="O292" s="1757"/>
      <c r="P292" s="1757"/>
      <c r="Q292" s="1757"/>
      <c r="R292" s="43"/>
    </row>
    <row r="293" spans="1:19">
      <c r="A293" s="43"/>
      <c r="B293" s="55"/>
      <c r="C293" s="55"/>
      <c r="D293" s="55"/>
      <c r="E293" s="55"/>
      <c r="F293" s="55"/>
      <c r="G293" s="55"/>
      <c r="H293" s="55"/>
      <c r="I293" s="55"/>
      <c r="J293" s="55"/>
      <c r="K293" s="55"/>
      <c r="L293" s="55"/>
      <c r="M293" s="55"/>
      <c r="N293" s="55"/>
      <c r="O293" s="55"/>
      <c r="P293" s="55"/>
      <c r="Q293" s="55"/>
      <c r="R293" s="43"/>
    </row>
    <row r="294" spans="1:19" ht="14">
      <c r="A294" s="43"/>
      <c r="B294" s="56" t="s">
        <v>316</v>
      </c>
      <c r="C294" s="56"/>
      <c r="D294" s="43"/>
      <c r="E294" s="43"/>
      <c r="F294" s="43"/>
      <c r="G294" s="43"/>
      <c r="H294" s="45"/>
      <c r="I294" s="99"/>
      <c r="J294" s="99"/>
      <c r="K294" s="99"/>
      <c r="L294" s="99"/>
      <c r="M294" s="99"/>
      <c r="N294" s="99"/>
      <c r="O294" s="99"/>
      <c r="P294" s="99"/>
      <c r="Q294" s="43"/>
      <c r="R294" s="43"/>
    </row>
    <row r="295" spans="1:19" ht="28">
      <c r="A295" s="43"/>
      <c r="B295" s="61"/>
      <c r="C295" s="61" t="s">
        <v>89</v>
      </c>
      <c r="D295" s="61" t="s">
        <v>11</v>
      </c>
      <c r="E295" s="139" t="s">
        <v>12</v>
      </c>
      <c r="F295" s="139" t="s">
        <v>13</v>
      </c>
      <c r="G295" s="61" t="s">
        <v>14</v>
      </c>
      <c r="H295" s="61" t="s">
        <v>15</v>
      </c>
      <c r="I295" s="62">
        <v>2019</v>
      </c>
      <c r="J295" s="62">
        <v>2021</v>
      </c>
      <c r="K295" s="62">
        <v>2022</v>
      </c>
      <c r="L295" s="62">
        <v>2023</v>
      </c>
      <c r="M295" s="62">
        <v>2024</v>
      </c>
      <c r="N295" s="825">
        <v>2025</v>
      </c>
      <c r="O295" s="825" t="s">
        <v>16</v>
      </c>
      <c r="P295" s="825" t="s">
        <v>1245</v>
      </c>
      <c r="Q295" s="1003" t="s">
        <v>17</v>
      </c>
      <c r="R295" s="1003" t="s">
        <v>18</v>
      </c>
      <c r="S295" s="43"/>
    </row>
    <row r="296" spans="1:19" ht="27">
      <c r="A296" s="43"/>
      <c r="B296" s="1801" t="s">
        <v>1187</v>
      </c>
      <c r="C296" s="230" t="s">
        <v>4</v>
      </c>
      <c r="D296" s="1064" t="s">
        <v>1830</v>
      </c>
      <c r="E296" s="221" t="s">
        <v>21</v>
      </c>
      <c r="F296" s="221" t="s">
        <v>24</v>
      </c>
      <c r="G296" s="160" t="s">
        <v>1211</v>
      </c>
      <c r="H296" s="235" t="str">
        <f>IFERROR(VLOOKUP(D296,'ESG Database'!$D$15:$M$818,3,0),"")</f>
        <v>%</v>
      </c>
      <c r="I296" s="1379" t="str">
        <f>IFERROR(VLOOKUP(_xlfn.CONCAT(D296,E296,F296),'ESG Database'!$I$15:$S$818,2,0),"")</f>
        <v>-</v>
      </c>
      <c r="J296" s="1379" t="str">
        <f>IFERROR(VLOOKUP(_xlfn.CONCAT(D296,E296,F296),'ESG Database'!$I$15:$S$818,3,0),"")</f>
        <v>-</v>
      </c>
      <c r="K296" s="1379" t="str">
        <f>IFERROR(VLOOKUP(_xlfn.CONCAT(D296,E296,F296),'ESG Database'!$I$15:$S$818,4,0),"")</f>
        <v>-</v>
      </c>
      <c r="L296" s="697">
        <f>IFERROR(VLOOKUP(_xlfn.CONCAT(D296,E296,F296),'ESG Database'!$I$15:$S$818,5,0),"")</f>
        <v>0.32</v>
      </c>
      <c r="M296" s="697">
        <f>IFERROR(VLOOKUP(_xlfn.CONCAT(D296,E296,F296),'ESG Database'!$I$15:$S$818,6,0),"")</f>
        <v>0.31</v>
      </c>
      <c r="N296" s="697">
        <f>IFERROR(VLOOKUP(_xlfn.CONCAT(D296,E296,F296),'ESG Database'!$I$15:$S$818,7,0),"")</f>
        <v>0.28920000000000001</v>
      </c>
      <c r="O296" s="584" t="str">
        <f t="shared" ref="O296:O298" si="45">IFERROR(N296/I296-1,"-")</f>
        <v>-</v>
      </c>
      <c r="P296" s="940">
        <f t="shared" ref="P296:P298" si="46">IFERROR(N296/M296-1,"-")</f>
        <v>-6.7096774193548314E-2</v>
      </c>
      <c r="Q296" s="1359" t="str">
        <f>IFERROR(VLOOKUP(_xlfn.CONCAT(D296,E296,F296),'ESG Database'!$I$15:$S$818,11,0),"")</f>
        <v>-</v>
      </c>
      <c r="R296" s="525" t="str">
        <f>IFERROR(VLOOKUP(_xlfn.CONCAT(D296,E296,F296),'ESG Database'!$I$15:$S$818,12,0),"")</f>
        <v/>
      </c>
      <c r="S296" s="43"/>
    </row>
    <row r="297" spans="1:19" ht="27">
      <c r="A297" s="43"/>
      <c r="B297" s="1810"/>
      <c r="C297" s="890" t="s">
        <v>4</v>
      </c>
      <c r="D297" s="891" t="s">
        <v>1048</v>
      </c>
      <c r="E297" s="891" t="s">
        <v>21</v>
      </c>
      <c r="F297" s="891" t="s">
        <v>1049</v>
      </c>
      <c r="G297" s="112" t="s">
        <v>2207</v>
      </c>
      <c r="H297" s="892" t="s">
        <v>235</v>
      </c>
      <c r="I297" s="1293" t="str">
        <f>IFERROR(VLOOKUP(_xlfn.CONCAT(D297,E297,F297),'ESG Database'!$I$15:$S$818,2,0),"")</f>
        <v>-</v>
      </c>
      <c r="J297" s="1293" t="str">
        <f>IFERROR(VLOOKUP(_xlfn.CONCAT(D297,E297,F297),'ESG Database'!$I$15:$S$818,3,0),"")</f>
        <v>-</v>
      </c>
      <c r="K297" s="1293" t="str">
        <f>IFERROR(VLOOKUP(_xlfn.CONCAT(D297,E297,F297),'ESG Database'!$I$15:$S$818,4,0),"")</f>
        <v>-</v>
      </c>
      <c r="L297" s="1293" t="str">
        <f>IFERROR(VLOOKUP(_xlfn.CONCAT(D297,E297,F297),'ESG Database'!$I$15:$S$818,5,0),"")</f>
        <v>-</v>
      </c>
      <c r="M297" s="1377" t="str">
        <f>IFERROR(VLOOKUP(_xlfn.CONCAT(D297,E297,F297),'ESG Database'!$I$15:$S$818,6,0),"")</f>
        <v>France</v>
      </c>
      <c r="N297" s="478" t="str">
        <f>IFERROR(VLOOKUP(_xlfn.CONCAT(D297,E297,F297),'ESG Database'!$I$15:$S$818,6,0),"")</f>
        <v>France</v>
      </c>
      <c r="O297" s="613" t="str">
        <f t="shared" si="45"/>
        <v>-</v>
      </c>
      <c r="P297" s="613" t="str">
        <f t="shared" si="46"/>
        <v>-</v>
      </c>
      <c r="Q297" s="1360" t="str">
        <f>IFERROR(VLOOKUP(_xlfn.CONCAT(D297,E297,F297),'ESG Database'!$I$15:$S$818,11,0),"")</f>
        <v>-</v>
      </c>
      <c r="R297" s="231" t="str">
        <f>IFERROR(VLOOKUP(_xlfn.CONCAT(D297,E297,F297),'ESG Database'!$I$15:$S$818,12,0),"")</f>
        <v/>
      </c>
      <c r="S297" s="43"/>
    </row>
    <row r="298" spans="1:19" ht="27">
      <c r="A298" s="43"/>
      <c r="B298" s="1822"/>
      <c r="C298" s="893" t="s">
        <v>4</v>
      </c>
      <c r="D298" s="894" t="s">
        <v>1050</v>
      </c>
      <c r="E298" s="894" t="s">
        <v>21</v>
      </c>
      <c r="F298" s="894" t="s">
        <v>1049</v>
      </c>
      <c r="G298" s="105" t="s">
        <v>2208</v>
      </c>
      <c r="H298" s="895" t="s">
        <v>235</v>
      </c>
      <c r="I298" s="1380" t="str">
        <f>IFERROR(VLOOKUP(_xlfn.CONCAT(D298,E298,F298),'ESG Database'!$I$15:$S$818,2,0),"")</f>
        <v>-</v>
      </c>
      <c r="J298" s="1380" t="str">
        <f>IFERROR(VLOOKUP(_xlfn.CONCAT(D298,E298,F298),'ESG Database'!$I$15:$S$818,3,0),"")</f>
        <v>-</v>
      </c>
      <c r="K298" s="1380" t="str">
        <f>IFERROR(VLOOKUP(_xlfn.CONCAT(D298,E298,F298),'ESG Database'!$I$15:$S$818,4,0),"")</f>
        <v>-</v>
      </c>
      <c r="L298" s="1380" t="str">
        <f>IFERROR(VLOOKUP(_xlfn.CONCAT(D298,E298,F298),'ESG Database'!$I$15:$S$818,5,0),"")</f>
        <v>-</v>
      </c>
      <c r="M298" s="1378" t="str">
        <f>IFERROR(VLOOKUP(_xlfn.CONCAT(D298,E298,F298),'ESG Database'!$I$15:$S$818,6,0),"")</f>
        <v>France</v>
      </c>
      <c r="N298" s="1002" t="s">
        <v>5</v>
      </c>
      <c r="O298" s="585" t="str">
        <f t="shared" si="45"/>
        <v>-</v>
      </c>
      <c r="P298" s="585" t="str">
        <f t="shared" si="46"/>
        <v>-</v>
      </c>
      <c r="Q298" s="1357" t="str">
        <f>IFERROR(VLOOKUP(_xlfn.CONCAT(D298,E298,F298),'ESG Database'!$I$15:$S$818,11,0),"")</f>
        <v>-</v>
      </c>
      <c r="R298" s="461" t="str">
        <f>IFERROR(VLOOKUP(_xlfn.CONCAT(D298,E298,F298),'ESG Database'!$I$15:$S$818,12,0),"")</f>
        <v/>
      </c>
      <c r="S298" s="43"/>
    </row>
    <row r="299" spans="1:19" ht="33" customHeight="1">
      <c r="A299" s="43"/>
      <c r="B299" s="1807" t="s">
        <v>2209</v>
      </c>
      <c r="C299" s="1807"/>
      <c r="D299" s="1807"/>
      <c r="E299" s="1807"/>
      <c r="F299" s="1807"/>
      <c r="G299" s="1807"/>
      <c r="H299" s="1807"/>
      <c r="I299" s="1807"/>
      <c r="J299" s="1807"/>
      <c r="K299" s="1807"/>
      <c r="L299" s="1807"/>
      <c r="M299" s="1807"/>
      <c r="N299" s="1807"/>
      <c r="O299" s="1807"/>
      <c r="P299" s="1807"/>
      <c r="Q299" s="1807"/>
      <c r="R299" s="1807"/>
    </row>
    <row r="300" spans="1:19">
      <c r="A300" s="43"/>
      <c r="B300" s="43"/>
      <c r="C300" s="43"/>
      <c r="D300" s="43"/>
      <c r="E300" s="43"/>
      <c r="F300" s="43"/>
      <c r="G300" s="43"/>
      <c r="H300" s="45"/>
      <c r="I300" s="99"/>
      <c r="J300" s="99"/>
      <c r="K300" s="99"/>
      <c r="L300" s="99"/>
      <c r="M300" s="99"/>
      <c r="N300" s="99"/>
      <c r="O300" s="99"/>
      <c r="P300" s="99"/>
      <c r="Q300" s="43"/>
      <c r="R300" s="43"/>
    </row>
    <row r="301" spans="1:19" ht="22.5">
      <c r="A301" s="43"/>
      <c r="B301" s="54" t="s">
        <v>317</v>
      </c>
      <c r="C301" s="43"/>
      <c r="D301" s="43"/>
      <c r="E301" s="43"/>
      <c r="F301" s="43"/>
      <c r="G301" s="43"/>
      <c r="H301" s="45"/>
      <c r="I301" s="99"/>
      <c r="J301" s="99"/>
      <c r="K301" s="99"/>
      <c r="L301" s="99"/>
      <c r="M301" s="99"/>
      <c r="N301" s="99"/>
      <c r="O301" s="99"/>
      <c r="P301" s="99"/>
      <c r="Q301" s="43"/>
      <c r="R301" s="43"/>
    </row>
    <row r="302" spans="1:19">
      <c r="A302" s="43"/>
      <c r="B302" s="43"/>
      <c r="C302" s="43"/>
      <c r="D302" s="43"/>
      <c r="E302" s="43"/>
      <c r="F302" s="43"/>
      <c r="G302" s="43"/>
      <c r="H302" s="45"/>
      <c r="I302" s="99"/>
      <c r="J302" s="99"/>
      <c r="K302" s="99"/>
      <c r="L302" s="99"/>
      <c r="M302" s="99"/>
      <c r="N302" s="99"/>
      <c r="O302" s="99"/>
      <c r="P302" s="99"/>
      <c r="Q302" s="43"/>
      <c r="R302" s="43"/>
    </row>
    <row r="303" spans="1:19" ht="14">
      <c r="A303" s="43"/>
      <c r="B303" s="56" t="s">
        <v>318</v>
      </c>
      <c r="C303" s="56"/>
      <c r="D303" s="43"/>
      <c r="E303" s="43"/>
      <c r="F303" s="43"/>
      <c r="G303" s="43"/>
      <c r="H303" s="45"/>
      <c r="I303" s="99"/>
      <c r="J303" s="99"/>
      <c r="K303" s="99"/>
      <c r="L303" s="99"/>
      <c r="M303" s="99"/>
      <c r="N303" s="99"/>
      <c r="O303" s="99"/>
      <c r="P303" s="99"/>
      <c r="Q303" s="43"/>
      <c r="R303" s="43"/>
    </row>
    <row r="304" spans="1:19" ht="28">
      <c r="A304" s="43"/>
      <c r="B304" s="61"/>
      <c r="C304" s="61"/>
      <c r="D304" s="61" t="s">
        <v>11</v>
      </c>
      <c r="E304" s="139" t="s">
        <v>12</v>
      </c>
      <c r="F304" s="139" t="s">
        <v>13</v>
      </c>
      <c r="G304" s="61" t="s">
        <v>14</v>
      </c>
      <c r="H304" s="61" t="s">
        <v>15</v>
      </c>
      <c r="I304" s="62">
        <v>2019</v>
      </c>
      <c r="J304" s="62">
        <v>2021</v>
      </c>
      <c r="K304" s="62">
        <v>2022</v>
      </c>
      <c r="L304" s="62">
        <v>2023</v>
      </c>
      <c r="M304" s="62">
        <v>2024</v>
      </c>
      <c r="N304" s="825">
        <v>2025</v>
      </c>
      <c r="O304" s="825" t="s">
        <v>16</v>
      </c>
      <c r="P304" s="825" t="s">
        <v>1245</v>
      </c>
      <c r="Q304" s="1003" t="s">
        <v>17</v>
      </c>
      <c r="R304" s="1003" t="s">
        <v>18</v>
      </c>
      <c r="S304" s="43"/>
    </row>
    <row r="305" spans="1:19" s="896" customFormat="1" ht="14">
      <c r="A305" s="43"/>
      <c r="B305" s="947" t="s">
        <v>319</v>
      </c>
      <c r="C305" s="947"/>
      <c r="D305" s="1064" t="s">
        <v>1229</v>
      </c>
      <c r="E305" s="1064" t="s">
        <v>21</v>
      </c>
      <c r="F305" s="1064" t="s">
        <v>24</v>
      </c>
      <c r="G305" s="947" t="s">
        <v>320</v>
      </c>
      <c r="H305" s="524" t="str">
        <f>IFERROR(VLOOKUP(D305,'ESG Database'!$D$15:$M$818,3,0),"")</f>
        <v>M€</v>
      </c>
      <c r="I305" s="1381">
        <f>IFERROR(VLOOKUP(_xlfn.CONCAT(D305,E305,F305),'ESG Database'!$I$15:$S$818,2,0),"")</f>
        <v>14125</v>
      </c>
      <c r="J305" s="1381">
        <f>IFERROR(VLOOKUP(_xlfn.CONCAT(D305,E305,F305),'ESG Database'!$I$15:$S$818,3,0),"")</f>
        <v>18160</v>
      </c>
      <c r="K305" s="1381">
        <f>IFERROR(VLOOKUP(_xlfn.CONCAT(D305,E305,F305),'ESG Database'!$I$15:$S$818,4,0),"")</f>
        <v>21995</v>
      </c>
      <c r="L305" s="1381">
        <f>IFERROR(VLOOKUP(_xlfn.CONCAT(D305,E305,F305),'ESG Database'!$I$15:$S$818,5,0),"")</f>
        <v>22522</v>
      </c>
      <c r="M305" s="1381">
        <f>IFERROR(VLOOKUP(_xlfn.CONCAT(D305,E305,F305),'ESG Database'!$I$15:$S$818,6,0),"")</f>
        <v>22096</v>
      </c>
      <c r="N305" s="1381">
        <f>IFERROR(VLOOKUP(_xlfn.CONCAT(D305,E305,F305),'ESG Database'!$I$15:$S$818,7,0),"")</f>
        <v>22465</v>
      </c>
      <c r="O305" s="1382">
        <f t="shared" ref="O305:O308" si="47">IFERROR(N305/I305-1,"-")</f>
        <v>0.59044247787610615</v>
      </c>
      <c r="P305" s="1382">
        <f t="shared" ref="P305:P308" si="48">IFERROR(N305/M305-1,"-")</f>
        <v>1.6699855177407574E-2</v>
      </c>
      <c r="Q305" s="1359" t="str">
        <f>IFERROR(VLOOKUP(_xlfn.CONCAT(D305,E305,F305),'ESG Database'!$I$15:$S$818,11,0),"")</f>
        <v>-</v>
      </c>
      <c r="R305" s="525" t="str">
        <f>IFERROR(VLOOKUP(_xlfn.CONCAT(D305,E305,F305),'ESG Database'!$I$15:$S$818,12,0),"")</f>
        <v/>
      </c>
      <c r="S305" s="43"/>
    </row>
    <row r="306" spans="1:19" s="896" customFormat="1" ht="14">
      <c r="A306" s="43"/>
      <c r="B306" s="948" t="s">
        <v>321</v>
      </c>
      <c r="C306" s="948"/>
      <c r="D306" s="172" t="s">
        <v>322</v>
      </c>
      <c r="E306" s="1383" t="s">
        <v>21</v>
      </c>
      <c r="F306" s="1383" t="s">
        <v>24</v>
      </c>
      <c r="G306" s="948" t="s">
        <v>323</v>
      </c>
      <c r="H306" s="104" t="str">
        <f>IFERROR(VLOOKUP(D306,'ESG Database'!$D$15:$M$818,3,0),"")</f>
        <v>M€</v>
      </c>
      <c r="I306" s="949">
        <f>IFERROR(VLOOKUP(_xlfn.CONCAT(D306,E306,F306),'ESG Database'!$I$15:$S$818,2,0),"")</f>
        <v>12384</v>
      </c>
      <c r="J306" s="949">
        <f>IFERROR(VLOOKUP(_xlfn.CONCAT(D306,E306,F306),'ESG Database'!$I$15:$S$818,3,0),"")</f>
        <v>15820</v>
      </c>
      <c r="K306" s="949">
        <f>IFERROR(VLOOKUP(_xlfn.CONCAT(D306,E306,F306),'ESG Database'!$I$15:$S$818,4,0),"")</f>
        <v>19128</v>
      </c>
      <c r="L306" s="949">
        <f>IFERROR(VLOOKUP(_xlfn.CONCAT(D306,E306,F306),'ESG Database'!$I$15:$S$818,5,0),"")</f>
        <v>19531</v>
      </c>
      <c r="M306" s="949">
        <f>IFERROR(VLOOKUP(_xlfn.CONCAT(D306,E306,F306),'ESG Database'!$I$15:$S$818,6,0),"")</f>
        <v>19162</v>
      </c>
      <c r="N306" s="949">
        <f>IFERROR(VLOOKUP(_xlfn.CONCAT(D306,E306,F306),'ESG Database'!$I$15:$S$818,7,0),"")</f>
        <v>19482</v>
      </c>
      <c r="O306" s="474">
        <f t="shared" si="47"/>
        <v>0.57315891472868219</v>
      </c>
      <c r="P306" s="474">
        <f t="shared" si="48"/>
        <v>1.6699718192255464E-2</v>
      </c>
      <c r="Q306" s="1360" t="str">
        <f>IFERROR(VLOOKUP(_xlfn.CONCAT(D306,E306,F306),'ESG Database'!$I$15:$S$818,11,0),"")</f>
        <v>-</v>
      </c>
      <c r="R306" s="231" t="str">
        <f>IFERROR(VLOOKUP(_xlfn.CONCAT(D306,E306,F306),'ESG Database'!$I$15:$S$818,12,0),"")</f>
        <v/>
      </c>
      <c r="S306" s="43"/>
    </row>
    <row r="307" spans="1:19" s="896" customFormat="1" ht="14">
      <c r="A307" s="43"/>
      <c r="B307" s="111" t="s">
        <v>324</v>
      </c>
      <c r="C307" s="111"/>
      <c r="D307" s="172" t="s">
        <v>325</v>
      </c>
      <c r="E307" s="172" t="s">
        <v>21</v>
      </c>
      <c r="F307" s="172" t="s">
        <v>24</v>
      </c>
      <c r="G307" s="111" t="s">
        <v>326</v>
      </c>
      <c r="H307" s="104" t="str">
        <f>IFERROR(VLOOKUP(D307,'ESG Database'!$D$15:$M$818,3,0),"")</f>
        <v>M€</v>
      </c>
      <c r="I307" s="1385">
        <f>IFERROR(VLOOKUP(_xlfn.CONCAT(D307,E307,F307),'ESG Database'!$I$15:$S$818,2,0),"")</f>
        <v>8918</v>
      </c>
      <c r="J307" s="949">
        <f>IFERROR(VLOOKUP(_xlfn.CONCAT(D307,E307,F307),'ESG Database'!$I$15:$S$818,3,0),"")</f>
        <v>12192</v>
      </c>
      <c r="K307" s="949">
        <f>IFERROR(VLOOKUP(_xlfn.CONCAT(D307,E307,F307),'ESG Database'!$I$15:$S$818,4,0),"")</f>
        <v>14969</v>
      </c>
      <c r="L307" s="949">
        <f>IFERROR(VLOOKUP(_xlfn.CONCAT(D307,E307,F307),'ESG Database'!$I$15:$S$818,5,0),"")</f>
        <v>15341</v>
      </c>
      <c r="M307" s="949">
        <f>IFERROR(VLOOKUP(_xlfn.CONCAT(D307,E307,F307),'ESG Database'!$I$15:$S$818,6,0),"")</f>
        <v>15134</v>
      </c>
      <c r="N307" s="949">
        <f>IFERROR(VLOOKUP(_xlfn.CONCAT(D307,E307,F307),'ESG Database'!$I$15:$S$818,7,0),"")</f>
        <v>15296</v>
      </c>
      <c r="O307" s="474">
        <f t="shared" si="47"/>
        <v>0.71518277640726624</v>
      </c>
      <c r="P307" s="474">
        <f t="shared" si="48"/>
        <v>1.0704374256640614E-2</v>
      </c>
      <c r="Q307" s="1360" t="str">
        <f>IFERROR(VLOOKUP(_xlfn.CONCAT(D307,E307,F307),'ESG Database'!$I$15:$S$818,11,0),"")</f>
        <v>-</v>
      </c>
      <c r="R307" s="231" t="str">
        <f>IFERROR(VLOOKUP(_xlfn.CONCAT(D307,E307,F307),'ESG Database'!$I$15:$S$818,12,0),"")</f>
        <v/>
      </c>
      <c r="S307" s="43"/>
    </row>
    <row r="308" spans="1:19" s="896" customFormat="1" ht="27">
      <c r="A308" s="43"/>
      <c r="B308" s="1821" t="s">
        <v>327</v>
      </c>
      <c r="C308" s="1821"/>
      <c r="D308" s="1384"/>
      <c r="E308" s="1384"/>
      <c r="F308" s="1384"/>
      <c r="G308" s="105" t="s">
        <v>328</v>
      </c>
      <c r="H308" s="950" t="s">
        <v>314</v>
      </c>
      <c r="I308" s="951">
        <f>(I305-(I306-I307))/I307</f>
        <v>1.1952231442027361</v>
      </c>
      <c r="J308" s="951">
        <f t="shared" ref="J308:K308" si="49">(J305-(J306-J307))/J307</f>
        <v>1.1919291338582678</v>
      </c>
      <c r="K308" s="951">
        <f t="shared" si="49"/>
        <v>1.1915291602645468</v>
      </c>
      <c r="L308" s="951">
        <f>(L305-(L306-L307))/L307</f>
        <v>1.1949677335245421</v>
      </c>
      <c r="M308" s="951">
        <f>(M305-(M306-M307))/M307</f>
        <v>1.1938681115369367</v>
      </c>
      <c r="N308" s="951">
        <f>(N305-(N306-N307))/N307</f>
        <v>1.1950183054393306</v>
      </c>
      <c r="O308" s="952">
        <f t="shared" si="47"/>
        <v>-1.7138118885917653E-4</v>
      </c>
      <c r="P308" s="952">
        <f t="shared" si="48"/>
        <v>9.6341789455545168E-4</v>
      </c>
      <c r="Q308" s="1361" t="str">
        <f>IFERROR(VLOOKUP(_xlfn.CONCAT(D308,E308,F308),'ESG Database'!$I$15:$S$818,11,0),"")</f>
        <v/>
      </c>
      <c r="R308" s="953" t="str">
        <f>IFERROR(VLOOKUP(_xlfn.CONCAT(D308,E308,F308),'ESG Database'!$I$15:$S$818,12,0),"")</f>
        <v/>
      </c>
      <c r="S308" s="43"/>
    </row>
    <row r="309" spans="1:19">
      <c r="A309" s="43"/>
      <c r="B309" s="1807" t="s">
        <v>189</v>
      </c>
      <c r="C309" s="1807"/>
      <c r="D309" s="1807"/>
      <c r="E309" s="1807"/>
      <c r="F309" s="1807"/>
      <c r="G309" s="1807"/>
      <c r="H309" s="1807"/>
      <c r="I309" s="1807"/>
      <c r="J309" s="1807"/>
      <c r="K309" s="1807"/>
      <c r="L309" s="1807"/>
      <c r="M309" s="1807"/>
      <c r="N309" s="1807"/>
      <c r="O309" s="1807"/>
      <c r="P309" s="1807"/>
      <c r="Q309" s="1807"/>
      <c r="R309" s="1807"/>
    </row>
    <row r="310" spans="1:19" ht="14" customHeight="1">
      <c r="A310" s="43"/>
      <c r="B310" s="43"/>
      <c r="C310" s="54"/>
      <c r="D310" s="43"/>
      <c r="E310" s="43"/>
      <c r="F310" s="43"/>
      <c r="G310" s="43"/>
      <c r="H310" s="45"/>
      <c r="I310" s="99"/>
      <c r="J310" s="99"/>
      <c r="K310" s="99"/>
      <c r="L310" s="99"/>
      <c r="M310" s="99"/>
      <c r="N310" s="99"/>
      <c r="O310" s="99"/>
      <c r="P310" s="99"/>
      <c r="Q310" s="43"/>
      <c r="R310" s="43"/>
    </row>
    <row r="311" spans="1:19" ht="22.5">
      <c r="A311" s="43"/>
      <c r="B311" s="54" t="s">
        <v>146</v>
      </c>
      <c r="C311" s="43"/>
      <c r="D311" s="43"/>
      <c r="E311" s="43"/>
      <c r="F311" s="43"/>
      <c r="G311" s="43"/>
      <c r="H311" s="45"/>
      <c r="I311" s="99"/>
      <c r="J311" s="99"/>
      <c r="K311" s="99"/>
      <c r="L311" s="99"/>
      <c r="M311" s="99"/>
      <c r="N311" s="99"/>
      <c r="O311" s="99"/>
      <c r="P311" s="99"/>
      <c r="Q311" s="43"/>
      <c r="R311" s="43"/>
    </row>
    <row r="312" spans="1:19">
      <c r="A312" s="43"/>
      <c r="B312" s="43"/>
      <c r="C312" s="43"/>
      <c r="D312" s="43"/>
      <c r="E312" s="43"/>
      <c r="F312" s="43"/>
      <c r="G312" s="43"/>
      <c r="H312" s="45"/>
      <c r="I312" s="99"/>
      <c r="J312" s="99"/>
      <c r="K312" s="99"/>
      <c r="L312" s="99"/>
      <c r="M312" s="99"/>
      <c r="N312" s="99"/>
      <c r="O312" s="99"/>
      <c r="P312" s="99"/>
      <c r="Q312" s="43"/>
      <c r="R312" s="43"/>
    </row>
    <row r="313" spans="1:19" ht="22.5">
      <c r="A313" s="43"/>
      <c r="B313" s="54"/>
      <c r="C313" s="43"/>
      <c r="D313" s="44"/>
      <c r="E313" s="45"/>
      <c r="F313" s="46"/>
      <c r="G313" s="47"/>
      <c r="H313" s="45"/>
      <c r="I313" s="48"/>
      <c r="J313" s="48"/>
      <c r="K313" s="48"/>
      <c r="L313" s="48"/>
      <c r="M313" s="48"/>
      <c r="N313" s="48"/>
      <c r="O313" s="48"/>
      <c r="P313" s="48"/>
      <c r="Q313" s="43"/>
      <c r="R313" s="43"/>
    </row>
    <row r="314" spans="1:19" ht="58.5" customHeight="1">
      <c r="A314" s="43"/>
      <c r="B314" s="43"/>
      <c r="C314" s="87"/>
      <c r="D314" s="88"/>
      <c r="E314" s="89"/>
      <c r="F314" s="90"/>
      <c r="G314" s="91" t="s">
        <v>56</v>
      </c>
      <c r="H314" s="45"/>
      <c r="I314" s="48"/>
      <c r="J314" s="92"/>
      <c r="K314" s="93" t="s">
        <v>57</v>
      </c>
      <c r="L314" s="93"/>
      <c r="M314" s="48"/>
      <c r="N314" s="48"/>
      <c r="O314" s="48"/>
      <c r="P314" s="48"/>
      <c r="Q314" s="43"/>
      <c r="R314" s="43"/>
    </row>
    <row r="315" spans="1:19" ht="16" customHeight="1">
      <c r="A315" s="43"/>
      <c r="B315" s="43"/>
      <c r="C315" s="43"/>
      <c r="D315" s="43"/>
      <c r="E315" s="45"/>
      <c r="F315" s="46"/>
      <c r="G315" s="43"/>
      <c r="H315" s="45"/>
      <c r="I315" s="48"/>
      <c r="J315" s="48"/>
      <c r="K315" s="94"/>
      <c r="L315" s="94"/>
      <c r="M315" s="48"/>
      <c r="N315" s="48"/>
      <c r="O315" s="48"/>
      <c r="P315" s="48"/>
      <c r="Q315" s="43"/>
      <c r="R315" s="43"/>
    </row>
    <row r="316" spans="1:19" ht="58.5" customHeight="1">
      <c r="A316" s="43"/>
      <c r="B316" s="43"/>
      <c r="C316" s="87"/>
      <c r="D316" s="88"/>
      <c r="E316" s="89"/>
      <c r="F316" s="90"/>
      <c r="G316" s="91" t="s">
        <v>58</v>
      </c>
      <c r="H316" s="45"/>
      <c r="I316" s="48"/>
      <c r="J316" s="92"/>
      <c r="K316" s="93" t="s">
        <v>59</v>
      </c>
      <c r="L316" s="93"/>
      <c r="M316" s="48"/>
      <c r="N316" s="48"/>
      <c r="O316" s="48"/>
      <c r="P316" s="48"/>
      <c r="Q316" s="43"/>
      <c r="R316" s="43"/>
    </row>
    <row r="317" spans="1:19" ht="16" customHeight="1">
      <c r="A317" s="43"/>
      <c r="B317" s="43"/>
      <c r="C317" s="43"/>
      <c r="D317" s="43"/>
      <c r="E317" s="45"/>
      <c r="F317" s="46"/>
      <c r="G317" s="43"/>
      <c r="H317" s="45"/>
      <c r="I317" s="48"/>
      <c r="J317" s="48"/>
      <c r="K317" s="94"/>
      <c r="L317" s="94"/>
      <c r="M317" s="48"/>
      <c r="N317" s="48"/>
      <c r="O317" s="48"/>
      <c r="P317" s="48"/>
      <c r="Q317" s="43"/>
      <c r="R317" s="43"/>
    </row>
    <row r="318" spans="1:19" ht="58.5" customHeight="1">
      <c r="A318" s="43"/>
      <c r="B318" s="43"/>
      <c r="C318" s="87"/>
      <c r="D318" s="88"/>
      <c r="E318" s="89"/>
      <c r="F318" s="90"/>
      <c r="G318" s="91" t="s">
        <v>60</v>
      </c>
      <c r="H318" s="45"/>
      <c r="I318" s="48"/>
      <c r="J318" s="92"/>
      <c r="K318" s="93" t="s">
        <v>61</v>
      </c>
      <c r="L318" s="93"/>
      <c r="M318" s="48"/>
      <c r="N318" s="48"/>
      <c r="O318" s="48"/>
      <c r="P318" s="48"/>
      <c r="Q318" s="43"/>
      <c r="R318" s="43"/>
    </row>
    <row r="319" spans="1:19" ht="16" customHeight="1">
      <c r="A319" s="43"/>
      <c r="B319" s="43"/>
      <c r="C319" s="43"/>
      <c r="D319" s="43"/>
      <c r="E319" s="45"/>
      <c r="F319" s="46"/>
      <c r="G319" s="43"/>
      <c r="H319" s="45"/>
      <c r="I319" s="48"/>
      <c r="J319" s="48"/>
      <c r="K319" s="94"/>
      <c r="L319" s="94"/>
      <c r="M319" s="48"/>
      <c r="N319" s="48"/>
      <c r="O319" s="48"/>
      <c r="P319" s="48"/>
      <c r="Q319" s="43"/>
      <c r="R319" s="43"/>
    </row>
    <row r="320" spans="1:19" ht="58.5" customHeight="1">
      <c r="A320" s="43"/>
      <c r="B320" s="43"/>
      <c r="C320" s="43"/>
      <c r="D320" s="88"/>
      <c r="E320" s="89"/>
      <c r="F320" s="90"/>
      <c r="G320" s="1023" t="s">
        <v>1918</v>
      </c>
      <c r="H320" s="45"/>
      <c r="I320" s="48"/>
      <c r="J320" s="92"/>
      <c r="K320" s="621" t="s">
        <v>64</v>
      </c>
      <c r="L320" s="93"/>
      <c r="M320" s="48"/>
      <c r="N320" s="48"/>
      <c r="O320" s="48"/>
      <c r="P320" s="48"/>
      <c r="Q320" s="43"/>
      <c r="R320" s="43"/>
    </row>
    <row r="321" spans="1:18" ht="16" customHeight="1">
      <c r="A321" s="43"/>
      <c r="B321" s="43"/>
      <c r="C321" s="43"/>
      <c r="D321" s="43"/>
      <c r="E321" s="45"/>
      <c r="F321" s="46"/>
      <c r="G321" s="43"/>
      <c r="H321" s="45"/>
      <c r="I321" s="48"/>
      <c r="J321" s="48"/>
      <c r="K321" s="94"/>
      <c r="L321" s="94"/>
      <c r="M321" s="48"/>
      <c r="N321" s="48"/>
      <c r="O321" s="48"/>
      <c r="P321" s="48"/>
      <c r="Q321" s="43"/>
      <c r="R321" s="43"/>
    </row>
    <row r="322" spans="1:18" ht="58.5" customHeight="1">
      <c r="A322" s="43"/>
      <c r="B322" s="43"/>
      <c r="C322" s="87"/>
      <c r="D322" s="88"/>
      <c r="E322" s="89"/>
      <c r="F322" s="90"/>
      <c r="G322" s="91" t="s">
        <v>62</v>
      </c>
      <c r="H322" s="45"/>
      <c r="I322" s="48"/>
      <c r="J322" s="92"/>
      <c r="K322" s="1112" t="s">
        <v>63</v>
      </c>
      <c r="L322" s="93"/>
      <c r="M322" s="48"/>
      <c r="N322" s="48"/>
      <c r="O322" s="48"/>
      <c r="P322" s="48"/>
      <c r="Q322" s="43"/>
      <c r="R322" s="43"/>
    </row>
    <row r="323" spans="1:18" ht="9" customHeight="1">
      <c r="A323" s="43"/>
      <c r="B323" s="43"/>
      <c r="C323" s="95"/>
      <c r="D323" s="43"/>
      <c r="E323" s="45"/>
      <c r="F323" s="46"/>
      <c r="G323" s="95"/>
      <c r="H323" s="45"/>
      <c r="I323" s="96"/>
      <c r="J323" s="96"/>
      <c r="K323" s="97"/>
      <c r="L323" s="97"/>
      <c r="M323" s="96"/>
      <c r="N323" s="96"/>
      <c r="O323" s="96"/>
      <c r="P323" s="96"/>
      <c r="Q323" s="43"/>
      <c r="R323" s="43"/>
    </row>
    <row r="324" spans="1:18" ht="52.5" customHeight="1">
      <c r="A324" s="43"/>
      <c r="B324" s="43"/>
      <c r="C324" s="87"/>
      <c r="D324" s="88"/>
      <c r="E324" s="89"/>
      <c r="F324" s="90"/>
      <c r="G324" s="91" t="s">
        <v>65</v>
      </c>
      <c r="H324" s="45"/>
      <c r="I324" s="48"/>
      <c r="J324" s="92"/>
      <c r="K324" s="93" t="s">
        <v>1165</v>
      </c>
      <c r="L324" s="93"/>
      <c r="M324" s="48"/>
      <c r="N324" s="48"/>
      <c r="O324" s="48"/>
      <c r="P324" s="48"/>
      <c r="Q324" s="43"/>
      <c r="R324" s="43"/>
    </row>
    <row r="325" spans="1:18" ht="12" customHeight="1">
      <c r="A325" s="43"/>
      <c r="B325" s="43"/>
      <c r="C325" s="43"/>
      <c r="D325" s="44"/>
      <c r="E325" s="45"/>
      <c r="F325" s="46"/>
      <c r="G325" s="47"/>
      <c r="H325" s="45"/>
      <c r="I325" s="48"/>
      <c r="J325" s="48"/>
      <c r="K325" s="48"/>
      <c r="L325" s="48"/>
      <c r="M325" s="48"/>
      <c r="N325" s="48"/>
      <c r="O325" s="48"/>
      <c r="P325" s="48"/>
      <c r="Q325" s="43"/>
      <c r="R325" s="43"/>
    </row>
    <row r="326" spans="1:18" ht="52.5" customHeight="1">
      <c r="A326" s="43"/>
      <c r="B326" s="43"/>
      <c r="C326" s="87"/>
      <c r="D326" s="88"/>
      <c r="E326" s="89"/>
      <c r="F326" s="90"/>
      <c r="G326" s="1030" t="s">
        <v>1958</v>
      </c>
      <c r="H326" s="45"/>
      <c r="I326" s="48"/>
      <c r="J326" s="92"/>
      <c r="K326" s="1593" t="s">
        <v>1959</v>
      </c>
      <c r="L326" s="93"/>
      <c r="M326" s="48"/>
      <c r="N326" s="48"/>
      <c r="O326" s="48"/>
      <c r="P326" s="48"/>
      <c r="Q326" s="43"/>
      <c r="R326" s="43"/>
    </row>
    <row r="327" spans="1:18" hidden="1">
      <c r="A327" s="43"/>
      <c r="B327" s="43"/>
      <c r="C327" s="43"/>
      <c r="D327" s="44"/>
      <c r="E327" s="45"/>
      <c r="F327" s="46"/>
      <c r="G327" s="47"/>
      <c r="H327" s="45"/>
      <c r="I327" s="48"/>
      <c r="J327" s="48"/>
      <c r="K327" s="48"/>
      <c r="L327" s="48"/>
      <c r="M327" s="48"/>
      <c r="N327" s="48"/>
      <c r="O327" s="48"/>
      <c r="P327" s="48"/>
      <c r="Q327" s="43"/>
      <c r="R327" s="43"/>
    </row>
    <row r="328" spans="1:18" hidden="1">
      <c r="A328" s="43"/>
      <c r="B328" s="43"/>
      <c r="C328" s="43"/>
      <c r="D328" s="43"/>
      <c r="E328" s="43"/>
      <c r="F328" s="43"/>
      <c r="G328" s="43"/>
      <c r="H328" s="45"/>
      <c r="I328" s="99"/>
      <c r="J328" s="99"/>
      <c r="K328" s="99"/>
      <c r="L328" s="99"/>
      <c r="M328" s="99"/>
      <c r="N328" s="99"/>
      <c r="O328" s="99"/>
      <c r="P328" s="99"/>
      <c r="Q328" s="43"/>
      <c r="R328" s="43"/>
    </row>
    <row r="329" spans="1:18"/>
    <row r="330" spans="1:18"/>
    <row r="331" spans="1:18"/>
    <row r="332" spans="1:18"/>
    <row r="333" spans="1:18"/>
    <row r="334" spans="1:18"/>
    <row r="335" spans="1:18"/>
    <row r="336" spans="1:18"/>
    <row r="337"/>
    <row r="338"/>
    <row r="339"/>
    <row r="340"/>
    <row r="341"/>
    <row r="342"/>
    <row r="343"/>
    <row r="344"/>
    <row r="345"/>
    <row r="346"/>
    <row r="347"/>
    <row r="348"/>
    <row r="349"/>
    <row r="350"/>
    <row r="351"/>
    <row r="352"/>
    <row r="353"/>
    <row r="354"/>
    <row r="355"/>
    <row r="356"/>
    <row r="357"/>
    <row r="358"/>
    <row r="359"/>
    <row r="360"/>
    <row r="361"/>
    <row r="362"/>
    <row r="363"/>
  </sheetData>
  <sheetProtection algorithmName="SHA-512" hashValue="r0VZC/gSP10JH3DqW2Onv8ieOKw2RgcEWWuxEPKy0t/48K7pyW8ZjxPj2tTz4DBfUKTUj0qM9h/ShOSKrenF/w==" saltValue="FS00T+G7KySuXKm1n6CwKw==" spinCount="100000" sheet="1" objects="1" scenarios="1" sort="0" autoFilter="0"/>
  <mergeCells count="81">
    <mergeCell ref="B309:R309"/>
    <mergeCell ref="B252:R252"/>
    <mergeCell ref="B139:B141"/>
    <mergeCell ref="B308:C308"/>
    <mergeCell ref="B296:B298"/>
    <mergeCell ref="B211:B212"/>
    <mergeCell ref="B215:R215"/>
    <mergeCell ref="B285:Q292"/>
    <mergeCell ref="B281:R281"/>
    <mergeCell ref="B213:B214"/>
    <mergeCell ref="B179:R179"/>
    <mergeCell ref="B183:Q192"/>
    <mergeCell ref="B168:B169"/>
    <mergeCell ref="B299:R299"/>
    <mergeCell ref="B195:B196"/>
    <mergeCell ref="B277:C277"/>
    <mergeCell ref="B272:C273"/>
    <mergeCell ref="B134:Q134"/>
    <mergeCell ref="B109:B111"/>
    <mergeCell ref="B112:B114"/>
    <mergeCell ref="B123:B124"/>
    <mergeCell ref="B116:C116"/>
    <mergeCell ref="B122:C122"/>
    <mergeCell ref="B125:B127"/>
    <mergeCell ref="B128:B130"/>
    <mergeCell ref="B131:B133"/>
    <mergeCell ref="B115:C115"/>
    <mergeCell ref="B270:C271"/>
    <mergeCell ref="B176:B178"/>
    <mergeCell ref="B170:B172"/>
    <mergeCell ref="B173:B175"/>
    <mergeCell ref="B145:Q145"/>
    <mergeCell ref="B274:C276"/>
    <mergeCell ref="B13:Q19"/>
    <mergeCell ref="B23:Q27"/>
    <mergeCell ref="B35:C35"/>
    <mergeCell ref="B47:Q47"/>
    <mergeCell ref="B34:C34"/>
    <mergeCell ref="B37:C37"/>
    <mergeCell ref="B31:B33"/>
    <mergeCell ref="B67:Q67"/>
    <mergeCell ref="B68:Q68"/>
    <mergeCell ref="B69:Q69"/>
    <mergeCell ref="B65:B66"/>
    <mergeCell ref="B54:Q54"/>
    <mergeCell ref="B55:Q55"/>
    <mergeCell ref="B245:C245"/>
    <mergeCell ref="B246:C246"/>
    <mergeCell ref="B150:P155"/>
    <mergeCell ref="B256:Q266"/>
    <mergeCell ref="B248:C248"/>
    <mergeCell ref="B240:R240"/>
    <mergeCell ref="C166:C167"/>
    <mergeCell ref="B209:B210"/>
    <mergeCell ref="B207:B208"/>
    <mergeCell ref="B197:B198"/>
    <mergeCell ref="B201:B202"/>
    <mergeCell ref="B203:B204"/>
    <mergeCell ref="B205:B206"/>
    <mergeCell ref="B199:B200"/>
    <mergeCell ref="B59:B60"/>
    <mergeCell ref="B63:B64"/>
    <mergeCell ref="B61:B62"/>
    <mergeCell ref="B88:Q88"/>
    <mergeCell ref="B92:C92"/>
    <mergeCell ref="B52:C52"/>
    <mergeCell ref="B39:O39"/>
    <mergeCell ref="B117:K117"/>
    <mergeCell ref="B228:O228"/>
    <mergeCell ref="N232:N239"/>
    <mergeCell ref="B146:Q147"/>
    <mergeCell ref="B142:C142"/>
    <mergeCell ref="B160:B165"/>
    <mergeCell ref="B166:B167"/>
    <mergeCell ref="B96:C96"/>
    <mergeCell ref="B104:B106"/>
    <mergeCell ref="B107:B108"/>
    <mergeCell ref="B93:C95"/>
    <mergeCell ref="B97:C97"/>
    <mergeCell ref="B98:Q98"/>
    <mergeCell ref="B103:C103"/>
  </mergeCells>
  <phoneticPr fontId="54" type="noConversion"/>
  <hyperlinks>
    <hyperlink ref="K322" r:id="rId1" xr:uid="{37F1050E-3B7E-1B48-8791-9BA1D8DC360A}"/>
    <hyperlink ref="K318" r:id="rId2" display="Environmental Policies" xr:uid="{513EE989-7623-384E-9B8B-66D5DFCA1EF3}"/>
    <hyperlink ref="K316" r:id="rId3" xr:uid="{6FA4EE0A-115C-FE49-A8E1-78B9632F4243}"/>
    <hyperlink ref="K314" r:id="rId4" xr:uid="{FE520CC1-28AD-B744-BDFC-6162524A9F37}"/>
    <hyperlink ref="G314" r:id="rId5" xr:uid="{D7AC86A6-890A-3643-B48D-205D16D0D8CF}"/>
    <hyperlink ref="G316" r:id="rId6" xr:uid="{FECA19D5-64C2-C043-822D-1DD79810684D}"/>
    <hyperlink ref="G318" r:id="rId7" xr:uid="{7146D954-3DD0-C14C-AF3D-1E5B51337D1D}"/>
    <hyperlink ref="G322" r:id="rId8" xr:uid="{7707422A-F1EE-4B48-AD6F-168E28856536}"/>
    <hyperlink ref="G324" r:id="rId9" xr:uid="{39FCEF78-3CF9-0746-88DE-8D79DD797061}"/>
    <hyperlink ref="K320" r:id="rId10" display="Supplier Standards of Conduct" xr:uid="{84EA4D12-FD6D-46B2-A0F9-00DAAF2DC56B}"/>
    <hyperlink ref="G326" r:id="rId11" xr:uid="{7A91A86B-EE51-43FF-B588-4024D633ABDA}"/>
    <hyperlink ref="G320" r:id="rId12" xr:uid="{7504B456-8B38-8E4D-A494-E120B2CFF801}"/>
    <hyperlink ref="K326" r:id="rId13" xr:uid="{49D83AF7-166A-BB43-8A9F-311D57D9252A}"/>
    <hyperlink ref="K324" r:id="rId14" xr:uid="{32266A1B-9EBD-544C-93EB-AC428BE97577}"/>
  </hyperlinks>
  <pageMargins left="0.7" right="0.7" top="0.75" bottom="0.75" header="0.3" footer="0.3"/>
  <pageSetup paperSize="9" scale="50" fitToHeight="0" orientation="landscape" r:id="rId15"/>
  <rowBreaks count="8" manualBreakCount="8">
    <brk id="48" max="16383" man="1"/>
    <brk id="99" max="16383" man="1"/>
    <brk id="146" max="17" man="1"/>
    <brk id="157" max="16383" man="1"/>
    <brk id="180" max="16383" man="1"/>
    <brk id="228" max="16383" man="1"/>
    <brk id="277" max="16383" man="1"/>
    <brk id="310" max="16383" man="1"/>
  </rowBreaks>
  <colBreaks count="1" manualBreakCount="1">
    <brk id="17" max="1048575" man="1"/>
  </colBreaks>
  <ignoredErrors>
    <ignoredError sqref="Q60:R60" formula="1"/>
  </ignoredErrors>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4DA0-BB06-4A44-A473-8A028DEFCE40}">
  <sheetPr>
    <pageSetUpPr fitToPage="1"/>
  </sheetPr>
  <dimension ref="A1:AE90"/>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2" width="15.5" customWidth="1"/>
    <col min="3" max="3" width="14.5" customWidth="1"/>
    <col min="4" max="4" width="12.33203125" customWidth="1"/>
    <col min="5" max="5" width="12" hidden="1" customWidth="1"/>
    <col min="6" max="6" width="10.33203125" hidden="1" customWidth="1"/>
    <col min="7" max="7" width="34.5" customWidth="1"/>
    <col min="8" max="8" width="12.33203125" style="12" customWidth="1"/>
    <col min="9" max="16" width="14.5" style="6" customWidth="1"/>
    <col min="17" max="18" width="14.5" customWidth="1"/>
    <col min="19" max="19" width="3" hidden="1" customWidth="1"/>
    <col min="20" max="16384" width="9" hidden="1"/>
  </cols>
  <sheetData>
    <row r="1" spans="1:31">
      <c r="A1" s="37"/>
      <c r="B1" s="37"/>
      <c r="C1" s="37"/>
      <c r="D1" s="37"/>
      <c r="E1" s="37"/>
      <c r="F1" s="37"/>
      <c r="G1" s="37"/>
      <c r="H1" s="39"/>
      <c r="I1" s="98"/>
      <c r="J1" s="98"/>
      <c r="K1" s="98"/>
      <c r="L1" s="98"/>
      <c r="M1" s="98"/>
      <c r="N1" s="98"/>
      <c r="O1" s="98"/>
      <c r="P1" s="98"/>
      <c r="Q1" s="37"/>
      <c r="R1" s="1"/>
      <c r="S1" s="1"/>
      <c r="T1" s="1"/>
      <c r="U1" s="1"/>
      <c r="V1" s="1"/>
      <c r="W1" s="1"/>
      <c r="X1" s="1"/>
      <c r="Y1" s="1"/>
      <c r="Z1" s="1"/>
      <c r="AA1" s="1"/>
      <c r="AB1" s="1"/>
      <c r="AC1" s="1"/>
      <c r="AD1" s="1"/>
      <c r="AE1" s="1"/>
    </row>
    <row r="2" spans="1:31">
      <c r="A2" s="37"/>
      <c r="B2" s="37"/>
      <c r="C2" s="37"/>
      <c r="D2" s="37"/>
      <c r="E2" s="37"/>
      <c r="F2" s="37"/>
      <c r="G2" s="37"/>
      <c r="H2" s="39"/>
      <c r="I2" s="98"/>
      <c r="J2" s="98"/>
      <c r="K2" s="98"/>
      <c r="L2" s="98"/>
      <c r="M2" s="98"/>
      <c r="N2" s="98"/>
      <c r="O2" s="98"/>
      <c r="P2" s="98"/>
      <c r="Q2" s="37"/>
      <c r="R2" s="1"/>
      <c r="S2" s="1"/>
      <c r="T2" s="1"/>
      <c r="U2" s="1"/>
      <c r="V2" s="1"/>
      <c r="W2" s="1"/>
      <c r="X2" s="1"/>
      <c r="Y2" s="1"/>
      <c r="Z2" s="1"/>
      <c r="AA2" s="1"/>
      <c r="AB2" s="1"/>
      <c r="AC2" s="1"/>
      <c r="AD2" s="1"/>
      <c r="AE2" s="1"/>
    </row>
    <row r="3" spans="1:31">
      <c r="A3" s="37"/>
      <c r="B3" s="37"/>
      <c r="C3" s="37"/>
      <c r="D3" s="37"/>
      <c r="E3" s="37"/>
      <c r="F3" s="37"/>
      <c r="G3" s="37"/>
      <c r="H3" s="39"/>
      <c r="I3" s="98"/>
      <c r="J3" s="98"/>
      <c r="K3" s="98"/>
      <c r="L3" s="98"/>
      <c r="M3" s="98"/>
      <c r="N3" s="98"/>
      <c r="O3" s="98"/>
      <c r="P3" s="98"/>
      <c r="Q3" s="37"/>
      <c r="R3" s="1"/>
      <c r="S3" s="1"/>
      <c r="T3" s="1"/>
      <c r="U3" s="1"/>
      <c r="V3" s="1"/>
      <c r="W3" s="1"/>
      <c r="X3" s="1"/>
      <c r="Y3" s="1"/>
      <c r="Z3" s="1"/>
      <c r="AA3" s="1"/>
      <c r="AB3" s="1"/>
      <c r="AC3" s="1"/>
      <c r="AD3" s="1"/>
      <c r="AE3" s="1"/>
    </row>
    <row r="4" spans="1:31">
      <c r="A4" s="37"/>
      <c r="B4" s="37"/>
      <c r="C4" s="37"/>
      <c r="D4" s="37"/>
      <c r="E4" s="37"/>
      <c r="F4" s="37"/>
      <c r="G4" s="37"/>
      <c r="H4" s="39"/>
      <c r="I4" s="98"/>
      <c r="J4" s="98"/>
      <c r="K4" s="98"/>
      <c r="L4" s="98"/>
      <c r="M4" s="98"/>
      <c r="N4" s="98"/>
      <c r="O4" s="98"/>
      <c r="P4" s="98"/>
      <c r="Q4" s="37"/>
      <c r="R4" s="1"/>
      <c r="S4" s="1"/>
      <c r="T4" s="1"/>
      <c r="U4" s="1"/>
      <c r="V4" s="1"/>
      <c r="W4" s="1"/>
      <c r="X4" s="1"/>
      <c r="Y4" s="1"/>
      <c r="Z4" s="1"/>
      <c r="AA4" s="1"/>
      <c r="AB4" s="1"/>
      <c r="AC4" s="1"/>
      <c r="AD4" s="1"/>
      <c r="AE4" s="1"/>
    </row>
    <row r="5" spans="1:31">
      <c r="A5" s="37"/>
      <c r="B5" s="37"/>
      <c r="C5" s="37"/>
      <c r="D5" s="37"/>
      <c r="E5" s="37"/>
      <c r="F5" s="37"/>
      <c r="G5" s="37"/>
      <c r="H5" s="39"/>
      <c r="I5" s="98"/>
      <c r="J5" s="98"/>
      <c r="K5" s="98"/>
      <c r="L5" s="98"/>
      <c r="M5" s="98"/>
      <c r="N5" s="98"/>
      <c r="O5" s="98"/>
      <c r="P5" s="98"/>
      <c r="Q5" s="37"/>
      <c r="R5" s="1"/>
      <c r="S5" s="1"/>
      <c r="T5" s="1"/>
      <c r="U5" s="1"/>
      <c r="V5" s="1"/>
      <c r="W5" s="1"/>
      <c r="X5" s="1"/>
      <c r="Y5" s="1"/>
      <c r="Z5" s="1"/>
      <c r="AA5" s="1"/>
      <c r="AB5" s="1"/>
      <c r="AC5" s="1"/>
      <c r="AD5" s="1"/>
      <c r="AE5" s="1"/>
    </row>
    <row r="6" spans="1:31">
      <c r="A6" s="37"/>
      <c r="B6" s="37"/>
      <c r="C6" s="37"/>
      <c r="D6" s="37"/>
      <c r="E6" s="37"/>
      <c r="F6" s="37"/>
      <c r="G6" s="37"/>
      <c r="H6" s="39"/>
      <c r="I6" s="98"/>
      <c r="J6" s="98"/>
      <c r="K6" s="98"/>
      <c r="L6" s="98"/>
      <c r="M6" s="98"/>
      <c r="N6" s="98"/>
      <c r="O6" s="98"/>
      <c r="P6" s="98"/>
      <c r="Q6" s="37"/>
      <c r="R6" s="1"/>
      <c r="S6" s="1"/>
      <c r="T6" s="1"/>
      <c r="U6" s="1"/>
      <c r="V6" s="1"/>
      <c r="W6" s="1"/>
      <c r="X6" s="1"/>
      <c r="Y6" s="1"/>
      <c r="Z6" s="1"/>
      <c r="AA6" s="1"/>
      <c r="AB6" s="1"/>
      <c r="AC6" s="1"/>
      <c r="AD6" s="1"/>
      <c r="AE6" s="1"/>
    </row>
    <row r="7" spans="1:31">
      <c r="A7" s="37"/>
      <c r="B7" s="37"/>
      <c r="C7" s="37"/>
      <c r="D7" s="37"/>
      <c r="E7" s="37"/>
      <c r="F7" s="37"/>
      <c r="G7" s="37"/>
      <c r="H7" s="39"/>
      <c r="I7" s="98"/>
      <c r="J7" s="98"/>
      <c r="K7" s="98"/>
      <c r="L7" s="98"/>
      <c r="M7" s="98"/>
      <c r="N7" s="98"/>
      <c r="O7" s="98"/>
      <c r="P7" s="98"/>
      <c r="Q7" s="37"/>
      <c r="R7" s="1"/>
      <c r="S7" s="1"/>
      <c r="T7" s="1"/>
      <c r="U7" s="1"/>
      <c r="V7" s="1"/>
      <c r="W7" s="1"/>
      <c r="X7" s="1"/>
      <c r="Y7" s="1"/>
      <c r="Z7" s="1"/>
      <c r="AA7" s="1"/>
      <c r="AB7" s="1"/>
      <c r="AC7" s="1"/>
      <c r="AD7" s="1"/>
      <c r="AE7" s="1"/>
    </row>
    <row r="8" spans="1:31">
      <c r="A8" s="37"/>
      <c r="B8" s="37"/>
      <c r="C8" s="37"/>
      <c r="D8" s="37"/>
      <c r="E8" s="37"/>
      <c r="F8" s="37"/>
      <c r="G8" s="37"/>
      <c r="H8" s="39"/>
      <c r="I8" s="98"/>
      <c r="J8" s="98"/>
      <c r="K8" s="98"/>
      <c r="L8" s="98"/>
      <c r="M8" s="98"/>
      <c r="N8" s="98"/>
      <c r="O8" s="98"/>
      <c r="P8" s="98"/>
      <c r="Q8" s="37"/>
      <c r="R8" s="1"/>
      <c r="S8" s="1"/>
      <c r="T8" s="1"/>
      <c r="U8" s="1"/>
      <c r="V8" s="1"/>
      <c r="W8" s="1"/>
      <c r="X8" s="1"/>
      <c r="Y8" s="1"/>
      <c r="Z8" s="1"/>
      <c r="AA8" s="1"/>
      <c r="AB8" s="1"/>
      <c r="AC8" s="1"/>
      <c r="AD8" s="1"/>
      <c r="AE8" s="1"/>
    </row>
    <row r="9" spans="1:31">
      <c r="A9" s="43"/>
      <c r="B9" s="43"/>
      <c r="C9" s="43"/>
      <c r="D9" s="43"/>
      <c r="E9" s="43"/>
      <c r="F9" s="43"/>
      <c r="G9" s="43"/>
      <c r="H9" s="45"/>
      <c r="I9" s="99"/>
      <c r="J9" s="99"/>
      <c r="K9" s="99"/>
      <c r="L9" s="99"/>
      <c r="M9" s="99"/>
      <c r="N9" s="99"/>
      <c r="O9" s="99"/>
      <c r="P9" s="99"/>
      <c r="Q9" s="43"/>
    </row>
    <row r="10" spans="1:31">
      <c r="A10" s="43"/>
      <c r="B10" s="43"/>
      <c r="C10" s="43"/>
      <c r="D10" s="43"/>
      <c r="E10" s="43"/>
      <c r="F10" s="43"/>
      <c r="G10" s="43"/>
      <c r="H10" s="45"/>
      <c r="I10" s="99"/>
      <c r="J10" s="99"/>
      <c r="K10" s="99"/>
      <c r="L10" s="99"/>
      <c r="M10" s="99"/>
      <c r="N10" s="99"/>
      <c r="O10" s="99"/>
      <c r="P10" s="99"/>
      <c r="Q10" s="43"/>
    </row>
    <row r="11" spans="1:31" ht="31">
      <c r="A11" s="43"/>
      <c r="B11" s="49" t="s">
        <v>329</v>
      </c>
      <c r="C11" s="49"/>
      <c r="D11" s="43"/>
      <c r="E11" s="43"/>
      <c r="F11" s="43"/>
      <c r="G11" s="43"/>
      <c r="H11" s="45"/>
      <c r="I11" s="99"/>
      <c r="J11" s="99"/>
      <c r="K11" s="99"/>
      <c r="L11" s="99"/>
      <c r="M11" s="99"/>
      <c r="N11" s="99"/>
      <c r="O11" s="99"/>
      <c r="P11" s="99"/>
      <c r="Q11" s="43"/>
      <c r="S11" s="549"/>
      <c r="T11" s="549"/>
      <c r="U11" s="549"/>
      <c r="V11" s="549"/>
      <c r="W11" s="549"/>
    </row>
    <row r="12" spans="1:31">
      <c r="A12" s="43"/>
      <c r="B12" s="43"/>
      <c r="C12" s="43"/>
      <c r="D12" s="43"/>
      <c r="E12" s="43"/>
      <c r="F12" s="43"/>
      <c r="G12" s="43"/>
      <c r="H12" s="45"/>
      <c r="I12" s="99"/>
      <c r="J12" s="99"/>
      <c r="K12" s="99"/>
      <c r="L12" s="99"/>
      <c r="M12" s="99"/>
      <c r="N12" s="99"/>
      <c r="O12" s="99"/>
      <c r="P12" s="99"/>
      <c r="Q12" s="43"/>
    </row>
    <row r="13" spans="1:31" ht="15" customHeight="1">
      <c r="A13" s="43"/>
      <c r="B13" s="1784" t="s">
        <v>330</v>
      </c>
      <c r="C13" s="1784"/>
      <c r="D13" s="1784"/>
      <c r="E13" s="1784"/>
      <c r="F13" s="1784"/>
      <c r="G13" s="1784"/>
      <c r="H13" s="1784"/>
      <c r="I13" s="1784"/>
      <c r="J13" s="1784"/>
      <c r="K13" s="1784"/>
      <c r="L13" s="1784"/>
      <c r="M13" s="1784"/>
      <c r="N13" s="1784"/>
      <c r="O13" s="1784"/>
      <c r="P13" s="1784"/>
      <c r="Q13" s="1784"/>
    </row>
    <row r="14" spans="1:31" ht="14.5" customHeight="1">
      <c r="A14" s="43"/>
      <c r="B14" s="1784"/>
      <c r="C14" s="1784"/>
      <c r="D14" s="1784"/>
      <c r="E14" s="1784"/>
      <c r="F14" s="1784"/>
      <c r="G14" s="1784"/>
      <c r="H14" s="1784"/>
      <c r="I14" s="1784"/>
      <c r="J14" s="1784"/>
      <c r="K14" s="1784"/>
      <c r="L14" s="1784"/>
      <c r="M14" s="1784"/>
      <c r="N14" s="1784"/>
      <c r="O14" s="1784"/>
      <c r="P14" s="1784"/>
      <c r="Q14" s="1784"/>
    </row>
    <row r="15" spans="1:31" ht="14.5" customHeight="1">
      <c r="A15" s="43"/>
      <c r="B15" s="1784"/>
      <c r="C15" s="1784"/>
      <c r="D15" s="1784"/>
      <c r="E15" s="1784"/>
      <c r="F15" s="1784"/>
      <c r="G15" s="1784"/>
      <c r="H15" s="1784"/>
      <c r="I15" s="1784"/>
      <c r="J15" s="1784"/>
      <c r="K15" s="1784"/>
      <c r="L15" s="1784"/>
      <c r="M15" s="1784"/>
      <c r="N15" s="1784"/>
      <c r="O15" s="1784"/>
      <c r="P15" s="1784"/>
      <c r="Q15" s="1784"/>
    </row>
    <row r="16" spans="1:31" ht="14.5" customHeight="1">
      <c r="A16" s="43"/>
      <c r="B16" s="1784"/>
      <c r="C16" s="1784"/>
      <c r="D16" s="1784"/>
      <c r="E16" s="1784"/>
      <c r="F16" s="1784"/>
      <c r="G16" s="1784"/>
      <c r="H16" s="1784"/>
      <c r="I16" s="1784"/>
      <c r="J16" s="1784"/>
      <c r="K16" s="1784"/>
      <c r="L16" s="1784"/>
      <c r="M16" s="1784"/>
      <c r="N16" s="1784"/>
      <c r="O16" s="1784"/>
      <c r="P16" s="1784"/>
      <c r="Q16" s="1784"/>
    </row>
    <row r="17" spans="1:18" ht="14.5" customHeight="1">
      <c r="A17" s="43"/>
      <c r="B17" s="1784"/>
      <c r="C17" s="1784"/>
      <c r="D17" s="1784"/>
      <c r="E17" s="1784"/>
      <c r="F17" s="1784"/>
      <c r="G17" s="1784"/>
      <c r="H17" s="1784"/>
      <c r="I17" s="1784"/>
      <c r="J17" s="1784"/>
      <c r="K17" s="1784"/>
      <c r="L17" s="1784"/>
      <c r="M17" s="1784"/>
      <c r="N17" s="1784"/>
      <c r="O17" s="1784"/>
      <c r="P17" s="1784"/>
      <c r="Q17" s="1784"/>
    </row>
    <row r="18" spans="1:18">
      <c r="A18" s="43"/>
      <c r="B18" s="1784"/>
      <c r="C18" s="1784"/>
      <c r="D18" s="1784"/>
      <c r="E18" s="1784"/>
      <c r="F18" s="1784"/>
      <c r="G18" s="1784"/>
      <c r="H18" s="1784"/>
      <c r="I18" s="1784"/>
      <c r="J18" s="1784"/>
      <c r="K18" s="1784"/>
      <c r="L18" s="1784"/>
      <c r="M18" s="1784"/>
      <c r="N18" s="1784"/>
      <c r="O18" s="1784"/>
      <c r="P18" s="1784"/>
      <c r="Q18" s="1784"/>
    </row>
    <row r="19" spans="1:18">
      <c r="A19" s="43"/>
      <c r="B19" s="43"/>
      <c r="C19" s="43"/>
      <c r="D19" s="43"/>
      <c r="E19" s="43"/>
      <c r="F19" s="43"/>
      <c r="G19" s="43"/>
      <c r="H19" s="45"/>
      <c r="I19" s="99"/>
      <c r="J19" s="99"/>
      <c r="K19" s="99"/>
      <c r="L19" s="99"/>
      <c r="M19" s="99"/>
      <c r="N19" s="99"/>
      <c r="O19" s="99"/>
      <c r="P19" s="99"/>
      <c r="Q19" s="43"/>
    </row>
    <row r="20" spans="1:18" ht="22.5">
      <c r="A20" s="43"/>
      <c r="B20" s="54" t="s">
        <v>331</v>
      </c>
      <c r="C20" s="54"/>
      <c r="D20" s="43"/>
      <c r="E20" s="43"/>
      <c r="F20" s="43"/>
      <c r="G20" s="43"/>
      <c r="H20" s="45"/>
      <c r="I20" s="99"/>
      <c r="J20" s="99"/>
      <c r="K20" s="99"/>
      <c r="L20" s="99"/>
      <c r="M20" s="99"/>
      <c r="N20" s="99"/>
      <c r="O20" s="99"/>
      <c r="P20" s="99"/>
      <c r="Q20" s="43"/>
    </row>
    <row r="21" spans="1:18">
      <c r="A21" s="43"/>
      <c r="B21" s="43"/>
      <c r="C21" s="43"/>
      <c r="D21" s="43"/>
      <c r="E21" s="43"/>
      <c r="F21" s="43"/>
      <c r="G21" s="43"/>
      <c r="H21" s="45"/>
      <c r="I21" s="99"/>
      <c r="J21" s="99"/>
      <c r="K21" s="99"/>
      <c r="L21" s="99"/>
      <c r="M21" s="99"/>
      <c r="N21" s="99"/>
      <c r="O21" s="99"/>
      <c r="P21" s="99"/>
      <c r="Q21" s="43"/>
    </row>
    <row r="22" spans="1:18" ht="14">
      <c r="A22" s="43"/>
      <c r="B22" s="56" t="s">
        <v>332</v>
      </c>
      <c r="C22" s="56"/>
      <c r="D22" s="43"/>
      <c r="E22" s="43"/>
      <c r="F22" s="43"/>
      <c r="G22" s="43"/>
      <c r="H22" s="45"/>
      <c r="I22" s="99"/>
      <c r="J22" s="99"/>
      <c r="K22" s="99"/>
      <c r="L22" s="99"/>
      <c r="M22" s="99"/>
      <c r="N22" s="99"/>
      <c r="O22" s="99"/>
      <c r="P22" s="99"/>
      <c r="Q22" s="43"/>
    </row>
    <row r="23" spans="1:18" ht="28" customHeight="1">
      <c r="A23" s="43"/>
      <c r="B23" s="61"/>
      <c r="C23" s="61"/>
      <c r="D23" s="61" t="s">
        <v>11</v>
      </c>
      <c r="E23" s="61" t="s">
        <v>12</v>
      </c>
      <c r="F23" s="61" t="s">
        <v>13</v>
      </c>
      <c r="G23" s="61" t="s">
        <v>14</v>
      </c>
      <c r="H23" s="61" t="s">
        <v>15</v>
      </c>
      <c r="I23" s="62">
        <v>2019</v>
      </c>
      <c r="J23" s="62">
        <v>2021</v>
      </c>
      <c r="K23" s="62">
        <v>2022</v>
      </c>
      <c r="L23" s="62">
        <v>2023</v>
      </c>
      <c r="M23" s="62">
        <v>2024</v>
      </c>
      <c r="N23" s="825">
        <v>2025</v>
      </c>
      <c r="O23" s="825" t="s">
        <v>16</v>
      </c>
      <c r="P23" s="825" t="s">
        <v>1245</v>
      </c>
      <c r="Q23" s="752" t="s">
        <v>17</v>
      </c>
      <c r="R23" s="752" t="s">
        <v>18</v>
      </c>
    </row>
    <row r="24" spans="1:18" ht="40.5">
      <c r="A24" s="43"/>
      <c r="B24" s="1804" t="s">
        <v>333</v>
      </c>
      <c r="C24" s="1804"/>
      <c r="D24" s="234" t="s">
        <v>42</v>
      </c>
      <c r="E24" s="234" t="s">
        <v>21</v>
      </c>
      <c r="F24" s="234" t="s">
        <v>24</v>
      </c>
      <c r="G24" s="556" t="s">
        <v>334</v>
      </c>
      <c r="H24" s="235" t="str">
        <f>IFERROR(VLOOKUP(D24,'ESG Database'!$D$15:$M$818,3,0),"")</f>
        <v>%</v>
      </c>
      <c r="I24" s="584" t="str">
        <f>IFERROR(VLOOKUP(_xlfn.CONCAT(D24,E24,F24),'ESG Database'!$I$15:$S$818,2,0),"")</f>
        <v>-</v>
      </c>
      <c r="J24" s="697">
        <f>IFERROR(VLOOKUP(_xlfn.CONCAT(D24,E24,F24),'ESG Database'!$I$15:$S$818,3,0),"")</f>
        <v>0.85</v>
      </c>
      <c r="K24" s="697">
        <f>IFERROR(VLOOKUP(_xlfn.CONCAT(D24,E24,F24),'ESG Database'!$I$15:$S$818,4,0),"")</f>
        <v>0.87</v>
      </c>
      <c r="L24" s="697">
        <f>IFERROR(VLOOKUP(_xlfn.CONCAT(D24,E24,F24),'ESG Database'!$I$15:$S$818,5,0),"")</f>
        <v>0.86</v>
      </c>
      <c r="M24" s="697">
        <f>IFERROR(VLOOKUP(_xlfn.CONCAT(D24,E24,F24),'ESG Database'!$I$15:$S$818,6,0),"")</f>
        <v>0.85</v>
      </c>
      <c r="N24" s="222">
        <f>IFERROR(VLOOKUP(_xlfn.CONCAT(D24,E24,F24),'ESG Database'!$I$15:$S$818,7,0),"")</f>
        <v>0.85</v>
      </c>
      <c r="O24" s="584" t="str">
        <f>IFERROR(N24/I24-1,"-")</f>
        <v>-</v>
      </c>
      <c r="P24" s="222">
        <f>IFERROR(N24/M24-1,"-")</f>
        <v>0</v>
      </c>
      <c r="Q24" s="237" t="str">
        <f>IFERROR(VLOOKUP(_xlfn.CONCAT(D24,E24,F24),'ESG Database'!$I$15:$S$818,10,0),"")</f>
        <v>&gt;80%</v>
      </c>
      <c r="R24" s="1564" t="str">
        <f>IFERROR(VLOOKUP(_xlfn.CONCAT(D24,E24,F24),'ESG Database'!$I$15:$S$818,11,0),"")</f>
        <v>-</v>
      </c>
    </row>
    <row r="25" spans="1:18" ht="40.5">
      <c r="A25" s="43"/>
      <c r="B25" s="1825"/>
      <c r="C25" s="1825"/>
      <c r="D25" s="902" t="s">
        <v>335</v>
      </c>
      <c r="E25" s="903" t="s">
        <v>21</v>
      </c>
      <c r="F25" s="903" t="s">
        <v>24</v>
      </c>
      <c r="G25" s="82" t="s">
        <v>336</v>
      </c>
      <c r="H25" s="904" t="str">
        <f>IFERROR(VLOOKUP(D25,'ESG Database'!$D$15:$M$818,3,0),"")</f>
        <v>%</v>
      </c>
      <c r="I25" s="1395" t="str">
        <f>IFERROR(VLOOKUP(_xlfn.CONCAT(D25,E25,F25),'ESG Database'!$I$15:$S$818,2,0),"")</f>
        <v>-</v>
      </c>
      <c r="J25" s="1397">
        <f>IFERROR(VLOOKUP(_xlfn.CONCAT(D25,E25,F25),'ESG Database'!$I$15:$S$818,3,0),"")</f>
        <v>0.67</v>
      </c>
      <c r="K25" s="1397">
        <f>IFERROR(VLOOKUP(_xlfn.CONCAT(D25,E25,F25),'ESG Database'!$I$15:$S$818,4,0),"")</f>
        <v>0.73</v>
      </c>
      <c r="L25" s="1397">
        <f>IFERROR(VLOOKUP(_xlfn.CONCAT(D25,E25,F25),'ESG Database'!$I$15:$S$818,5,0),"")</f>
        <v>0.91</v>
      </c>
      <c r="M25" s="1397">
        <f>IFERROR(VLOOKUP(_xlfn.CONCAT(D25,E25,F25),'ESG Database'!$I$15:$S$818,6,0),"")</f>
        <v>0.94</v>
      </c>
      <c r="N25" s="905">
        <f>IFERROR(VLOOKUP(_xlfn.CONCAT(D25,E25,F25),'ESG Database'!$I$15:$S$818,7,0),"")</f>
        <v>0.97</v>
      </c>
      <c r="O25" s="1264" t="str">
        <f t="shared" ref="O25" si="0">IFERROR(N25/I25-1,"-")</f>
        <v>-</v>
      </c>
      <c r="P25" s="905">
        <f t="shared" ref="P25" si="1">IFERROR(N25/M25-1,"-")</f>
        <v>3.1914893617021267E-2</v>
      </c>
      <c r="Q25" s="906" t="str">
        <f>IFERROR(VLOOKUP(_xlfn.CONCAT(D25,E25,F25),'ESG Database'!$I$15:$S$818,10,0),"")</f>
        <v>&gt;90%</v>
      </c>
      <c r="R25" s="1595" t="str">
        <f>IFERROR(VLOOKUP(_xlfn.CONCAT(D25,E25,F25),'ESG Database'!$I$15:$S$818,11,0),"")</f>
        <v>-</v>
      </c>
    </row>
    <row r="26" spans="1:18">
      <c r="A26" s="43"/>
      <c r="B26" s="313" t="s">
        <v>53</v>
      </c>
      <c r="C26" s="43"/>
      <c r="D26" s="43"/>
      <c r="E26" s="43"/>
      <c r="F26" s="43"/>
      <c r="G26" s="43"/>
      <c r="H26" s="45"/>
      <c r="I26" s="99"/>
      <c r="J26" s="99"/>
      <c r="K26" s="99"/>
      <c r="L26" s="99"/>
      <c r="M26" s="99"/>
      <c r="N26" s="99"/>
      <c r="O26" s="99"/>
      <c r="P26" s="99"/>
      <c r="Q26" s="43"/>
    </row>
    <row r="27" spans="1:18" ht="13.5" customHeight="1">
      <c r="A27" s="43"/>
      <c r="B27" s="1828" t="s">
        <v>2039</v>
      </c>
      <c r="C27" s="1828"/>
      <c r="D27" s="1828"/>
      <c r="E27" s="1828"/>
      <c r="F27" s="1828"/>
      <c r="G27" s="1828"/>
      <c r="H27" s="1828"/>
      <c r="I27" s="1828"/>
      <c r="J27" s="1828"/>
      <c r="K27" s="1828"/>
      <c r="L27" s="1828"/>
      <c r="M27" s="1828"/>
      <c r="N27" s="1828"/>
      <c r="O27" s="1828"/>
      <c r="P27" s="1828"/>
      <c r="Q27" s="1828"/>
      <c r="R27" s="1828"/>
    </row>
    <row r="28" spans="1:18">
      <c r="A28" s="43"/>
      <c r="B28" s="1828"/>
      <c r="C28" s="1828"/>
      <c r="D28" s="1828"/>
      <c r="E28" s="1828"/>
      <c r="F28" s="1828"/>
      <c r="G28" s="1828"/>
      <c r="H28" s="1828"/>
      <c r="I28" s="1828"/>
      <c r="J28" s="1828"/>
      <c r="K28" s="1828"/>
      <c r="L28" s="1828"/>
      <c r="M28" s="1828"/>
      <c r="N28" s="1828"/>
      <c r="O28" s="1828"/>
      <c r="P28" s="1828"/>
      <c r="Q28" s="1828"/>
      <c r="R28" s="1828"/>
    </row>
    <row r="29" spans="1:18">
      <c r="A29" s="43"/>
      <c r="B29" s="43"/>
      <c r="C29" s="43"/>
      <c r="D29" s="43"/>
      <c r="E29" s="43"/>
      <c r="F29" s="43"/>
      <c r="G29" s="43"/>
      <c r="H29" s="45"/>
      <c r="I29" s="99"/>
      <c r="J29" s="99"/>
      <c r="K29" s="99"/>
      <c r="L29" s="99"/>
      <c r="M29" s="99"/>
      <c r="N29" s="99"/>
      <c r="O29" s="99"/>
      <c r="P29" s="99"/>
      <c r="Q29" s="43"/>
    </row>
    <row r="30" spans="1:18" ht="22.5">
      <c r="A30" s="43"/>
      <c r="B30" s="54" t="s">
        <v>337</v>
      </c>
      <c r="C30" s="54"/>
      <c r="D30" s="43"/>
      <c r="E30" s="43"/>
      <c r="F30" s="43"/>
      <c r="G30" s="43"/>
      <c r="H30" s="45"/>
      <c r="I30" s="99"/>
      <c r="J30" s="99"/>
      <c r="K30" s="99"/>
      <c r="L30" s="99"/>
      <c r="M30" s="99"/>
      <c r="N30" s="99"/>
      <c r="O30" s="99"/>
      <c r="P30" s="99"/>
      <c r="Q30" s="43"/>
    </row>
    <row r="31" spans="1:18" ht="14" customHeight="1">
      <c r="A31" s="43"/>
      <c r="B31" s="54"/>
      <c r="C31" s="54"/>
      <c r="D31" s="43"/>
      <c r="E31" s="43"/>
      <c r="F31" s="43"/>
      <c r="G31" s="43"/>
      <c r="H31" s="45"/>
      <c r="I31" s="99"/>
      <c r="J31" s="99"/>
      <c r="K31" s="99"/>
      <c r="L31" s="99"/>
      <c r="M31" s="99"/>
      <c r="N31" s="99"/>
      <c r="O31" s="99"/>
      <c r="P31" s="99"/>
      <c r="Q31" s="43"/>
    </row>
    <row r="32" spans="1:18">
      <c r="A32" s="43"/>
      <c r="B32" s="1784" t="s">
        <v>2046</v>
      </c>
      <c r="C32" s="1784"/>
      <c r="D32" s="1784"/>
      <c r="E32" s="1784"/>
      <c r="F32" s="1784"/>
      <c r="G32" s="1784"/>
      <c r="H32" s="1784"/>
      <c r="I32" s="1784"/>
      <c r="J32" s="1784"/>
      <c r="K32" s="1784"/>
      <c r="L32" s="1784"/>
      <c r="M32" s="1784"/>
      <c r="N32" s="1784"/>
      <c r="O32" s="1784"/>
      <c r="P32" s="1784"/>
      <c r="Q32" s="1784"/>
    </row>
    <row r="33" spans="1:18">
      <c r="A33" s="43"/>
      <c r="B33" s="1784"/>
      <c r="C33" s="1784"/>
      <c r="D33" s="1784"/>
      <c r="E33" s="1784"/>
      <c r="F33" s="1784"/>
      <c r="G33" s="1784"/>
      <c r="H33" s="1784"/>
      <c r="I33" s="1784"/>
      <c r="J33" s="1784"/>
      <c r="K33" s="1784"/>
      <c r="L33" s="1784"/>
      <c r="M33" s="1784"/>
      <c r="N33" s="1784"/>
      <c r="O33" s="1784"/>
      <c r="P33" s="1784"/>
      <c r="Q33" s="1784"/>
    </row>
    <row r="34" spans="1:18">
      <c r="A34" s="43"/>
      <c r="B34" s="1784"/>
      <c r="C34" s="1784"/>
      <c r="D34" s="1784"/>
      <c r="E34" s="1784"/>
      <c r="F34" s="1784"/>
      <c r="G34" s="1784"/>
      <c r="H34" s="1784"/>
      <c r="I34" s="1784"/>
      <c r="J34" s="1784"/>
      <c r="K34" s="1784"/>
      <c r="L34" s="1784"/>
      <c r="M34" s="1784"/>
      <c r="N34" s="1784"/>
      <c r="O34" s="1784"/>
      <c r="P34" s="1784"/>
      <c r="Q34" s="1784"/>
    </row>
    <row r="35" spans="1:18">
      <c r="A35" s="43"/>
      <c r="B35" s="1784"/>
      <c r="C35" s="1784"/>
      <c r="D35" s="1784"/>
      <c r="E35" s="1784"/>
      <c r="F35" s="1784"/>
      <c r="G35" s="1784"/>
      <c r="H35" s="1784"/>
      <c r="I35" s="1784"/>
      <c r="J35" s="1784"/>
      <c r="K35" s="1784"/>
      <c r="L35" s="1784"/>
      <c r="M35" s="1784"/>
      <c r="N35" s="1784"/>
      <c r="O35" s="1784"/>
      <c r="P35" s="1784"/>
      <c r="Q35" s="1784"/>
    </row>
    <row r="36" spans="1:18">
      <c r="A36" s="43"/>
      <c r="B36" s="1784"/>
      <c r="C36" s="1784"/>
      <c r="D36" s="1784"/>
      <c r="E36" s="1784"/>
      <c r="F36" s="1784"/>
      <c r="G36" s="1784"/>
      <c r="H36" s="1784"/>
      <c r="I36" s="1784"/>
      <c r="J36" s="1784"/>
      <c r="K36" s="1784"/>
      <c r="L36" s="1784"/>
      <c r="M36" s="1784"/>
      <c r="N36" s="1784"/>
      <c r="O36" s="1784"/>
      <c r="P36" s="1784"/>
      <c r="Q36" s="1784"/>
    </row>
    <row r="37" spans="1:18" ht="150" customHeight="1">
      <c r="A37" s="43"/>
      <c r="B37" s="1784"/>
      <c r="C37" s="1784"/>
      <c r="D37" s="1784"/>
      <c r="E37" s="1784"/>
      <c r="F37" s="1784"/>
      <c r="G37" s="1784"/>
      <c r="H37" s="1784"/>
      <c r="I37" s="1784"/>
      <c r="J37" s="1784"/>
      <c r="K37" s="1784"/>
      <c r="L37" s="1784"/>
      <c r="M37" s="1784"/>
      <c r="N37" s="1784"/>
      <c r="O37" s="1784"/>
      <c r="P37" s="1784"/>
      <c r="Q37" s="1784"/>
    </row>
    <row r="38" spans="1:18" ht="14" customHeight="1">
      <c r="A38" s="43"/>
      <c r="B38" s="54"/>
      <c r="C38" s="54"/>
      <c r="D38" s="43"/>
      <c r="E38" s="43"/>
      <c r="F38" s="43"/>
      <c r="G38" s="43"/>
      <c r="H38" s="45"/>
      <c r="I38" s="99"/>
      <c r="J38" s="99"/>
      <c r="K38" s="99"/>
      <c r="L38" s="99"/>
      <c r="M38" s="99"/>
      <c r="N38" s="99"/>
      <c r="O38" s="99"/>
      <c r="P38" s="99"/>
      <c r="Q38" s="43"/>
    </row>
    <row r="39" spans="1:18">
      <c r="A39" s="43"/>
      <c r="B39" s="43"/>
      <c r="C39" s="43"/>
      <c r="D39" s="43"/>
      <c r="F39" s="43"/>
      <c r="G39" s="43"/>
      <c r="H39" s="45"/>
      <c r="I39" s="99"/>
      <c r="J39" s="99"/>
      <c r="K39" s="99"/>
      <c r="L39" s="99"/>
      <c r="M39" s="99"/>
      <c r="N39" s="99"/>
      <c r="O39" s="99"/>
      <c r="P39" s="99"/>
      <c r="Q39" s="43"/>
    </row>
    <row r="40" spans="1:18" ht="14">
      <c r="A40" s="43"/>
      <c r="B40" s="56" t="s">
        <v>338</v>
      </c>
      <c r="C40" s="56"/>
      <c r="D40" s="43"/>
      <c r="E40" s="43"/>
      <c r="F40" s="43"/>
      <c r="G40" s="43"/>
      <c r="H40" s="45"/>
      <c r="I40" s="99"/>
      <c r="J40" s="99"/>
      <c r="K40" s="99"/>
      <c r="L40" s="99"/>
      <c r="M40" s="99"/>
      <c r="N40" s="99"/>
      <c r="O40" s="99"/>
      <c r="P40" s="99"/>
      <c r="Q40" s="43"/>
    </row>
    <row r="41" spans="1:18" ht="31" customHeight="1">
      <c r="A41" s="43"/>
      <c r="B41" s="61"/>
      <c r="C41" s="61"/>
      <c r="D41" s="61" t="s">
        <v>11</v>
      </c>
      <c r="E41" s="61" t="s">
        <v>12</v>
      </c>
      <c r="F41" s="61" t="s">
        <v>13</v>
      </c>
      <c r="G41" s="61" t="s">
        <v>91</v>
      </c>
      <c r="H41" s="61" t="s">
        <v>15</v>
      </c>
      <c r="I41" s="62">
        <v>2019</v>
      </c>
      <c r="J41" s="62">
        <v>2021</v>
      </c>
      <c r="K41" s="62">
        <v>2022</v>
      </c>
      <c r="L41" s="62">
        <v>2023</v>
      </c>
      <c r="M41" s="62">
        <v>2024</v>
      </c>
      <c r="N41" s="825">
        <v>2025</v>
      </c>
      <c r="O41" s="825" t="s">
        <v>16</v>
      </c>
      <c r="P41" s="825" t="s">
        <v>1245</v>
      </c>
      <c r="Q41" s="63" t="s">
        <v>17</v>
      </c>
      <c r="R41" s="63" t="s">
        <v>18</v>
      </c>
    </row>
    <row r="42" spans="1:18" ht="40.5">
      <c r="A42" s="43"/>
      <c r="B42" s="1826" t="s">
        <v>339</v>
      </c>
      <c r="C42" s="1826"/>
      <c r="D42" s="1386" t="s">
        <v>340</v>
      </c>
      <c r="E42" s="234" t="s">
        <v>21</v>
      </c>
      <c r="F42" s="234" t="s">
        <v>24</v>
      </c>
      <c r="G42" s="634" t="s">
        <v>341</v>
      </c>
      <c r="H42" s="235" t="str">
        <f>IFERROR(VLOOKUP(D42,'ESG Database'!$D$15:$M$818,3,0),"")</f>
        <v>#</v>
      </c>
      <c r="I42" s="1389" t="str">
        <f>IFERROR(VLOOKUP(_xlfn.CONCAT(D42,E42,F42),'ESG Database'!$I$15:$S$818,2,0),"")</f>
        <v>-</v>
      </c>
      <c r="J42" s="236">
        <f>IFERROR(VLOOKUP(_xlfn.CONCAT(D42,E42,F42),'ESG Database'!$I$15:$S$818,3,0),"")</f>
        <v>398</v>
      </c>
      <c r="K42" s="236">
        <f>IFERROR(VLOOKUP(_xlfn.CONCAT(D42,E42,F42),'ESG Database'!$I$15:$S$818,4,0),"")</f>
        <v>572</v>
      </c>
      <c r="L42" s="236">
        <f>IFERROR(VLOOKUP(_xlfn.CONCAT(D42,E42,F42),'ESG Database'!$I$15:$S$818,5,0),"")</f>
        <v>1059</v>
      </c>
      <c r="M42" s="236">
        <f>IFERROR(VLOOKUP(_xlfn.CONCAT(D42,E42,F42),'ESG Database'!$I$15:$S$818,6,0),"")</f>
        <v>1226</v>
      </c>
      <c r="N42" s="236">
        <f>IFERROR(VLOOKUP(_xlfn.CONCAT(D42,E42,F42),'ESG Database'!$I$15:$S$818,7,0),"")</f>
        <v>1153</v>
      </c>
      <c r="O42" s="584" t="str">
        <f t="shared" ref="O42:O49" si="2">IFERROR(N42/I42-1,"-")</f>
        <v>-</v>
      </c>
      <c r="P42" s="222">
        <f t="shared" ref="P42:P49" si="3">IFERROR(N42/M42-1,"-")</f>
        <v>-5.9543230016313231E-2</v>
      </c>
      <c r="Q42" s="1564" t="str">
        <f>IFERROR(VLOOKUP(_xlfn.CONCAT(D42,E42,F42),'ESG Database'!$I$15:$S$818,10,0),"")</f>
        <v>-</v>
      </c>
      <c r="R42" s="1564" t="str">
        <f>IFERROR(VLOOKUP(_xlfn.CONCAT(D42,E42,F42),'ESG Database'!$I$15:$S$818,11,0),"")</f>
        <v>-</v>
      </c>
    </row>
    <row r="43" spans="1:18" s="27" customFormat="1" ht="40.5">
      <c r="A43" s="454"/>
      <c r="B43" s="1827"/>
      <c r="C43" s="1827"/>
      <c r="D43" s="1387" t="s">
        <v>347</v>
      </c>
      <c r="E43" s="238" t="s">
        <v>21</v>
      </c>
      <c r="F43" s="238" t="s">
        <v>24</v>
      </c>
      <c r="G43" s="942" t="s">
        <v>348</v>
      </c>
      <c r="H43" s="239" t="str">
        <f>IFERROR(VLOOKUP(D43,'ESG Database'!$D$15:$M$818,3,0),"")</f>
        <v>#</v>
      </c>
      <c r="I43" s="1390" t="str">
        <f>IFERROR(VLOOKUP(_xlfn.CONCAT(D43,E43,F43),'ESG Database'!$I$15:$S$818,2,0),"")</f>
        <v>-</v>
      </c>
      <c r="J43" s="550">
        <f>IFERROR(VLOOKUP(_xlfn.CONCAT(D43,E43,F43),'ESG Database'!$I$15:$S$818,3,0),"")</f>
        <v>44</v>
      </c>
      <c r="K43" s="550">
        <f>IFERROR(VLOOKUP(_xlfn.CONCAT(D43,E43,F43),'ESG Database'!$I$15:$S$818,4,0),"")</f>
        <v>64</v>
      </c>
      <c r="L43" s="550">
        <f>IFERROR(VLOOKUP(_xlfn.CONCAT(D43,E43,F43),'ESG Database'!$I$15:$S$818,5,0),"")</f>
        <v>69</v>
      </c>
      <c r="M43" s="550">
        <f>IFERROR(VLOOKUP(_xlfn.CONCAT(D43,E43,F43),'ESG Database'!$I$15:$S$818,6,0),"")</f>
        <v>73</v>
      </c>
      <c r="N43" s="550">
        <f>IFERROR(VLOOKUP(_xlfn.CONCAT(D43,E43,F43),'ESG Database'!$I$15:$S$818,7,0),"")</f>
        <v>83</v>
      </c>
      <c r="O43" s="1390" t="str">
        <f t="shared" si="2"/>
        <v>-</v>
      </c>
      <c r="P43" s="240">
        <f t="shared" si="3"/>
        <v>0.13698630136986312</v>
      </c>
      <c r="Q43" s="1565" t="str">
        <f>IFERROR(VLOOKUP(_xlfn.CONCAT(D43,E43,F43),'ESG Database'!$I$15:$S$818,10,0),"")</f>
        <v>-</v>
      </c>
      <c r="R43" s="1565" t="str">
        <f>IFERROR(VLOOKUP(_xlfn.CONCAT(D43,E43,F43),'ESG Database'!$I$15:$S$818,11,0),"")</f>
        <v>-</v>
      </c>
    </row>
    <row r="44" spans="1:18" ht="27">
      <c r="A44" s="43"/>
      <c r="B44" s="1826" t="s">
        <v>342</v>
      </c>
      <c r="C44" s="1826"/>
      <c r="D44" s="208" t="s">
        <v>1040</v>
      </c>
      <c r="E44" s="392" t="s">
        <v>21</v>
      </c>
      <c r="F44" s="392" t="s">
        <v>24</v>
      </c>
      <c r="G44" s="530" t="s">
        <v>1041</v>
      </c>
      <c r="H44" s="242" t="str">
        <f>IFERROR(VLOOKUP(D44,'ESG Database'!$D$15:$M$818,3,0),"")</f>
        <v>#</v>
      </c>
      <c r="I44" s="1391" t="str">
        <f>IFERROR(VLOOKUP(_xlfn.CONCAT(D44,E44,F44),'ESG Database'!$I$15:$S$818,2,0),"")</f>
        <v>-</v>
      </c>
      <c r="J44" s="1396" t="str">
        <f>IFERROR(VLOOKUP(_xlfn.CONCAT(D44,E44,F44),'ESG Database'!$I$15:$S$818,3,0),"")</f>
        <v>-</v>
      </c>
      <c r="K44" s="1396" t="str">
        <f>IFERROR(VLOOKUP(_xlfn.CONCAT(D44,E44,F44),'ESG Database'!$I$15:$S$818,4,0),"")</f>
        <v>-</v>
      </c>
      <c r="L44" s="1396" t="str">
        <f>IFERROR(VLOOKUP(_xlfn.CONCAT(D44,E44,F44),'ESG Database'!$I$15:$S$818,5,0),"")</f>
        <v>-</v>
      </c>
      <c r="M44" s="551">
        <f>IFERROR(VLOOKUP(_xlfn.CONCAT(D44,E44,F44),'ESG Database'!$I$15:$S$818,6,0),"")</f>
        <v>365</v>
      </c>
      <c r="N44" s="551">
        <f>IFERROR(VLOOKUP(_xlfn.CONCAT(D44,E44,F44),'ESG Database'!$I$15:$S$818,7,0),"")</f>
        <v>366</v>
      </c>
      <c r="O44" s="1557" t="str">
        <f t="shared" si="2"/>
        <v>-</v>
      </c>
      <c r="P44" s="210">
        <f t="shared" si="3"/>
        <v>2.73972602739736E-3</v>
      </c>
      <c r="Q44" s="1566" t="str">
        <f>IFERROR(VLOOKUP(_xlfn.CONCAT(D44,E44,F44),'ESG Database'!$I$15:$S$818,10,0),"")</f>
        <v>-</v>
      </c>
      <c r="R44" s="1566" t="str">
        <f>IFERROR(VLOOKUP(_xlfn.CONCAT(D44,E44,F44),'ESG Database'!$I$15:$S$818,11,0),"")</f>
        <v>-</v>
      </c>
    </row>
    <row r="45" spans="1:18" ht="40.5">
      <c r="A45" s="43"/>
      <c r="B45" s="1831"/>
      <c r="C45" s="1831"/>
      <c r="D45" s="1080" t="s">
        <v>343</v>
      </c>
      <c r="E45" s="1081" t="s">
        <v>21</v>
      </c>
      <c r="F45" s="1081" t="s">
        <v>24</v>
      </c>
      <c r="G45" s="1082" t="s">
        <v>1419</v>
      </c>
      <c r="H45" s="1083" t="str">
        <f>IFERROR(VLOOKUP(D45,'ESG Database'!$D$15:$M$818,3,0),"")</f>
        <v>#</v>
      </c>
      <c r="I45" s="1392" t="str">
        <f>IFERROR(VLOOKUP(_xlfn.CONCAT(D45,E45,F45),'ESG Database'!$I$15:$S$818,2,0),"")</f>
        <v>-</v>
      </c>
      <c r="J45" s="1085">
        <f>IFERROR(VLOOKUP(_xlfn.CONCAT(D45,E45,F45),'ESG Database'!$I$15:$S$818,3,0),"")</f>
        <v>26</v>
      </c>
      <c r="K45" s="1085">
        <f>IFERROR(VLOOKUP(_xlfn.CONCAT(D45,E45,F45),'ESG Database'!$I$15:$S$818,4,0),"")</f>
        <v>46</v>
      </c>
      <c r="L45" s="1085">
        <f>IFERROR(VLOOKUP(_xlfn.CONCAT(D45,E45,F45),'ESG Database'!$I$15:$S$818,5,0),"")</f>
        <v>113</v>
      </c>
      <c r="M45" s="1085">
        <f>IFERROR(VLOOKUP(_xlfn.CONCAT(D45,E45,F45),'ESG Database'!$I$15:$S$818,6,0),"")</f>
        <v>112</v>
      </c>
      <c r="N45" s="1085">
        <f>IFERROR(VLOOKUP(_xlfn.CONCAT(D45,E45,F45),'ESG Database'!$I$15:$S$818,7,0),"")</f>
        <v>114</v>
      </c>
      <c r="O45" s="1392" t="str">
        <f t="shared" si="2"/>
        <v>-</v>
      </c>
      <c r="P45" s="1084">
        <f t="shared" si="3"/>
        <v>1.7857142857142794E-2</v>
      </c>
      <c r="Q45" s="1323" t="str">
        <f>IFERROR(VLOOKUP(_xlfn.CONCAT(D45,E45,F45),'ESG Database'!$I$15:$S$818,10,0),"")</f>
        <v>-</v>
      </c>
      <c r="R45" s="1323" t="str">
        <f>IFERROR(VLOOKUP(_xlfn.CONCAT(D45,E45,F45),'ESG Database'!$I$15:$S$818,11,0),"")</f>
        <v>-</v>
      </c>
    </row>
    <row r="46" spans="1:18" ht="40.5">
      <c r="A46" s="43"/>
      <c r="B46" s="311" t="s">
        <v>344</v>
      </c>
      <c r="C46" s="999"/>
      <c r="D46" s="326" t="s">
        <v>345</v>
      </c>
      <c r="E46" s="327" t="s">
        <v>21</v>
      </c>
      <c r="F46" s="327" t="s">
        <v>24</v>
      </c>
      <c r="G46" s="328" t="s">
        <v>1421</v>
      </c>
      <c r="H46" s="243" t="str">
        <f>IFERROR(VLOOKUP(D46,'ESG Database'!$D$15:$M$818,3,0),"")</f>
        <v>#</v>
      </c>
      <c r="I46" s="1393" t="str">
        <f>IFERROR(VLOOKUP(_xlfn.CONCAT(D46,E46,F46),'ESG Database'!$I$15:$S$818,2,0),"")</f>
        <v>-</v>
      </c>
      <c r="J46" s="552">
        <f>IFERROR(VLOOKUP(_xlfn.CONCAT(D46,E46,F46),'ESG Database'!$I$15:$S$818,3,0),"")</f>
        <v>52</v>
      </c>
      <c r="K46" s="552">
        <f>IFERROR(VLOOKUP(_xlfn.CONCAT(D46,E46,F46),'ESG Database'!$I$15:$S$818,4,0),"")</f>
        <v>113</v>
      </c>
      <c r="L46" s="552">
        <f>IFERROR(VLOOKUP(_xlfn.CONCAT(D46,E46,F46),'ESG Database'!$I$15:$S$818,5,0),"")</f>
        <v>219</v>
      </c>
      <c r="M46" s="552">
        <f>IFERROR(VLOOKUP(_xlfn.CONCAT(D46,E46,F46),'ESG Database'!$I$15:$S$818,6,0),"")</f>
        <v>253</v>
      </c>
      <c r="N46" s="552">
        <f>IFERROR(VLOOKUP(_xlfn.CONCAT(D46,E46,F46),'ESG Database'!$I$15:$S$818,7,0),"")</f>
        <v>252</v>
      </c>
      <c r="O46" s="1454" t="str">
        <f t="shared" si="2"/>
        <v>-</v>
      </c>
      <c r="P46" s="206">
        <f t="shared" si="3"/>
        <v>-3.9525691699604515E-3</v>
      </c>
      <c r="Q46" s="1565" t="str">
        <f>IFERROR(VLOOKUP(_xlfn.CONCAT(D46,E46,F46),'ESG Database'!$I$15:$S$818,10,0),"")</f>
        <v>-</v>
      </c>
      <c r="R46" s="1565" t="str">
        <f>IFERROR(VLOOKUP(_xlfn.CONCAT(D46,E46,F46),'ESG Database'!$I$15:$S$818,11,0),"")</f>
        <v>-</v>
      </c>
    </row>
    <row r="47" spans="1:18" ht="40.5">
      <c r="A47" s="43"/>
      <c r="B47" s="1832" t="s">
        <v>1190</v>
      </c>
      <c r="C47" s="1832"/>
      <c r="D47" s="1059" t="s">
        <v>1804</v>
      </c>
      <c r="E47" s="68" t="s">
        <v>21</v>
      </c>
      <c r="F47" s="68" t="s">
        <v>24</v>
      </c>
      <c r="G47" s="702" t="s">
        <v>1189</v>
      </c>
      <c r="H47" s="907" t="str">
        <f>IFERROR(VLOOKUP(D47,'ESG Database'!$D$15:$M$818,3,0),"")</f>
        <v>#</v>
      </c>
      <c r="I47" s="1394" t="str">
        <f>IFERROR(VLOOKUP(_xlfn.CONCAT(D47,E47,F47),'ESG Database'!$I$15:$S$818,2,0),"")</f>
        <v>-</v>
      </c>
      <c r="J47" s="908">
        <f>IFERROR(VLOOKUP(_xlfn.CONCAT(D47,E47,F47),'ESG Database'!$I$15:$S$818,3,0),"")</f>
        <v>414</v>
      </c>
      <c r="K47" s="909">
        <f>IFERROR(VLOOKUP(_xlfn.CONCAT(D47,E47,F47),'ESG Database'!$I$15:$S$818,4,0),"")</f>
        <v>599</v>
      </c>
      <c r="L47" s="909">
        <f>IFERROR(VLOOKUP(_xlfn.CONCAT(D47,E47,F47),'ESG Database'!$I$15:$S$818,5,0),"")</f>
        <v>1059</v>
      </c>
      <c r="M47" s="909">
        <f>IFERROR(VLOOKUP(_xlfn.CONCAT(D47,E47,F47),'ESG Database'!$I$15:$S$818,6,0),"")</f>
        <v>106</v>
      </c>
      <c r="N47" s="909">
        <f>IFERROR(VLOOKUP(_xlfn.CONCAT(D47,E47,F47),'ESG Database'!$I$15:$S$818,7,0),"")</f>
        <v>103</v>
      </c>
      <c r="O47" s="1263" t="str">
        <f t="shared" si="2"/>
        <v>-</v>
      </c>
      <c r="P47" s="910">
        <f t="shared" si="3"/>
        <v>-2.8301886792452824E-2</v>
      </c>
      <c r="Q47" s="1594" t="str">
        <f>IFERROR(VLOOKUP(_xlfn.CONCAT(D47,E47,F47),'ESG Database'!$I$15:$S$818,10,0),"")</f>
        <v>-</v>
      </c>
      <c r="R47" s="1594" t="str">
        <f>IFERROR(VLOOKUP(_xlfn.CONCAT(D47,E47,F47),'ESG Database'!$I$15:$S$818,11,0),"")</f>
        <v>-</v>
      </c>
    </row>
    <row r="48" spans="1:18" ht="54">
      <c r="A48" s="43"/>
      <c r="B48" s="1000" t="s">
        <v>346</v>
      </c>
      <c r="C48" s="999"/>
      <c r="D48" s="326" t="s">
        <v>347</v>
      </c>
      <c r="E48" s="327" t="s">
        <v>21</v>
      </c>
      <c r="F48" s="327" t="s">
        <v>24</v>
      </c>
      <c r="G48" s="328" t="s">
        <v>348</v>
      </c>
      <c r="H48" s="243" t="str">
        <f>IFERROR(VLOOKUP(D48,'ESG Database'!$D$15:$M$818,3,0),"")</f>
        <v>#</v>
      </c>
      <c r="I48" s="1393" t="str">
        <f>IFERROR(VLOOKUP(_xlfn.CONCAT(D48,E48,F48),'ESG Database'!$I$15:$S$818,2,0),"")</f>
        <v>-</v>
      </c>
      <c r="J48" s="552">
        <f>IFERROR(VLOOKUP(_xlfn.CONCAT(D48,E48,F48),'ESG Database'!$I$15:$S$818,3,0),"")</f>
        <v>44</v>
      </c>
      <c r="K48" s="552">
        <f>IFERROR(VLOOKUP(_xlfn.CONCAT(D48,E48,F48),'ESG Database'!$I$15:$S$818,4,0),"")</f>
        <v>64</v>
      </c>
      <c r="L48" s="552">
        <f>IFERROR(VLOOKUP(_xlfn.CONCAT(D48,E48,F48),'ESG Database'!$I$15:$S$818,5,0),"")</f>
        <v>69</v>
      </c>
      <c r="M48" s="552">
        <f>IFERROR(VLOOKUP(_xlfn.CONCAT(D48,E48,F48),'ESG Database'!$I$15:$S$818,6,0),"")</f>
        <v>73</v>
      </c>
      <c r="N48" s="552">
        <f>IFERROR(VLOOKUP(_xlfn.CONCAT(D48,E48,F48),'ESG Database'!$I$15:$S$818,7,0),"")</f>
        <v>83</v>
      </c>
      <c r="O48" s="1454" t="str">
        <f t="shared" si="2"/>
        <v>-</v>
      </c>
      <c r="P48" s="205">
        <f t="shared" si="3"/>
        <v>0.13698630136986312</v>
      </c>
      <c r="Q48" s="1565" t="str">
        <f>IFERROR(VLOOKUP(_xlfn.CONCAT(D48,E48,F48),'ESG Database'!$I$15:$S$818,10,0),"")</f>
        <v>-</v>
      </c>
      <c r="R48" s="1565" t="str">
        <f>IFERROR(VLOOKUP(_xlfn.CONCAT(D48,E48,F48),'ESG Database'!$I$15:$S$818,11,0),"")</f>
        <v>-</v>
      </c>
    </row>
    <row r="49" spans="1:18" ht="54">
      <c r="A49" s="43"/>
      <c r="B49" s="1830" t="s">
        <v>1191</v>
      </c>
      <c r="C49" s="1830"/>
      <c r="D49" s="1060" t="s">
        <v>1042</v>
      </c>
      <c r="E49" s="81" t="s">
        <v>21</v>
      </c>
      <c r="F49" s="81" t="s">
        <v>24</v>
      </c>
      <c r="G49" s="930" t="s">
        <v>1043</v>
      </c>
      <c r="H49" s="904" t="str">
        <f>IFERROR(VLOOKUP(D49,'ESG Database'!$D$15:$M$818,3,0),"")</f>
        <v>M€</v>
      </c>
      <c r="I49" s="1395" t="str">
        <f>IFERROR(VLOOKUP(_xlfn.CONCAT(D49,E49,F49),'ESG Database'!$I$15:$S$818,2,0),"")</f>
        <v>-</v>
      </c>
      <c r="J49" s="1395" t="str">
        <f>IFERROR(VLOOKUP(_xlfn.CONCAT(D49,E49,F49),'ESG Database'!$I$15:$S$818,3,0),"")</f>
        <v>-</v>
      </c>
      <c r="K49" s="1264" t="str">
        <f>IFERROR(VLOOKUP(_xlfn.CONCAT(D49,E49,F49),'ESG Database'!$I$15:$S$818,4,0),"")</f>
        <v>-</v>
      </c>
      <c r="L49" s="1264" t="str">
        <f>IFERROR(VLOOKUP(_xlfn.CONCAT(D49,E49,F49),'ESG Database'!$I$15:$S$818,5,0),"")</f>
        <v>-</v>
      </c>
      <c r="M49" s="1597">
        <f>IFERROR(VLOOKUP(_xlfn.CONCAT(D49,E49,F49),'ESG Database'!$I$15:$S$818,6,0),"")</f>
        <v>0.391264</v>
      </c>
      <c r="N49" s="1597">
        <f>IFERROR(VLOOKUP(_xlfn.CONCAT(D49,E49,F49),'ESG Database'!$I$15:$S$818,7,0),"")</f>
        <v>0.82142347000000004</v>
      </c>
      <c r="O49" s="1596" t="str">
        <f t="shared" si="2"/>
        <v>-</v>
      </c>
      <c r="P49" s="1388">
        <f t="shared" si="3"/>
        <v>1.0994097846978002</v>
      </c>
      <c r="Q49" s="1595" t="str">
        <f>IFERROR(VLOOKUP(_xlfn.CONCAT(D49,E49,F49),'ESG Database'!$I$15:$S$818,10,0),"")</f>
        <v>-</v>
      </c>
      <c r="R49" s="1595" t="str">
        <f>IFERROR(VLOOKUP(_xlfn.CONCAT(D49,E49,F49),'ESG Database'!$I$15:$S$818,11,0),"")</f>
        <v>-</v>
      </c>
    </row>
    <row r="50" spans="1:18">
      <c r="A50" s="43"/>
      <c r="B50" s="313" t="s">
        <v>53</v>
      </c>
      <c r="C50" s="126"/>
      <c r="D50" s="126"/>
      <c r="E50" s="126"/>
      <c r="F50" s="126"/>
      <c r="G50" s="126"/>
      <c r="H50" s="126"/>
      <c r="I50" s="126"/>
      <c r="J50" s="126"/>
      <c r="K50" s="126"/>
      <c r="L50" s="126"/>
      <c r="M50" s="126"/>
      <c r="N50" s="126"/>
      <c r="O50" s="126"/>
      <c r="P50" s="126"/>
      <c r="Q50" s="126"/>
      <c r="R50" s="126"/>
    </row>
    <row r="51" spans="1:18" s="555" customFormat="1" ht="9" customHeight="1">
      <c r="A51" s="554"/>
      <c r="B51" s="1807" t="s">
        <v>2047</v>
      </c>
      <c r="C51" s="1829"/>
      <c r="D51" s="1829"/>
      <c r="E51" s="1829"/>
      <c r="F51" s="1829"/>
      <c r="G51" s="1829"/>
      <c r="H51" s="1829"/>
      <c r="I51" s="1829"/>
      <c r="J51" s="1829"/>
      <c r="K51" s="1829"/>
      <c r="L51" s="1829"/>
      <c r="M51" s="1829"/>
      <c r="N51" s="1829"/>
      <c r="O51" s="1829"/>
      <c r="P51" s="1829"/>
      <c r="Q51" s="1829"/>
      <c r="R51" s="553"/>
    </row>
    <row r="52" spans="1:18" s="555" customFormat="1" ht="9" customHeight="1">
      <c r="A52" s="554"/>
      <c r="B52" s="1829"/>
      <c r="C52" s="1829"/>
      <c r="D52" s="1829"/>
      <c r="E52" s="1829"/>
      <c r="F52" s="1829"/>
      <c r="G52" s="1829"/>
      <c r="H52" s="1829"/>
      <c r="I52" s="1829"/>
      <c r="J52" s="1829"/>
      <c r="K52" s="1829"/>
      <c r="L52" s="1829"/>
      <c r="M52" s="1829"/>
      <c r="N52" s="1829"/>
      <c r="O52" s="1829"/>
      <c r="P52" s="1829"/>
      <c r="Q52" s="1829"/>
      <c r="R52" s="553"/>
    </row>
    <row r="53" spans="1:18" s="555" customFormat="1" ht="9" customHeight="1">
      <c r="A53" s="554"/>
      <c r="B53" s="1829"/>
      <c r="C53" s="1829"/>
      <c r="D53" s="1829"/>
      <c r="E53" s="1829"/>
      <c r="F53" s="1829"/>
      <c r="G53" s="1829"/>
      <c r="H53" s="1829"/>
      <c r="I53" s="1829"/>
      <c r="J53" s="1829"/>
      <c r="K53" s="1829"/>
      <c r="L53" s="1829"/>
      <c r="M53" s="1829"/>
      <c r="N53" s="1829"/>
      <c r="O53" s="1829"/>
      <c r="P53" s="1829"/>
      <c r="Q53" s="1829"/>
      <c r="R53" s="553"/>
    </row>
    <row r="54" spans="1:18" s="555" customFormat="1" ht="27" customHeight="1">
      <c r="A54" s="554"/>
      <c r="B54" s="1829"/>
      <c r="C54" s="1829"/>
      <c r="D54" s="1829"/>
      <c r="E54" s="1829"/>
      <c r="F54" s="1829"/>
      <c r="G54" s="1829"/>
      <c r="H54" s="1829"/>
      <c r="I54" s="1829"/>
      <c r="J54" s="1829"/>
      <c r="K54" s="1829"/>
      <c r="L54" s="1829"/>
      <c r="M54" s="1829"/>
      <c r="N54" s="1829"/>
      <c r="O54" s="1829"/>
      <c r="P54" s="1829"/>
      <c r="Q54" s="1829"/>
      <c r="R54" s="553"/>
    </row>
    <row r="55" spans="1:18">
      <c r="A55" s="43"/>
      <c r="B55" s="43"/>
      <c r="C55" s="43"/>
      <c r="D55" s="43"/>
      <c r="E55" s="43"/>
      <c r="F55" s="43"/>
      <c r="G55" s="43"/>
      <c r="H55" s="45"/>
      <c r="I55" s="99"/>
      <c r="J55" s="99"/>
      <c r="K55" s="99"/>
      <c r="L55" s="99"/>
      <c r="M55" s="99"/>
      <c r="N55" s="99"/>
      <c r="O55" s="99"/>
      <c r="P55" s="99"/>
      <c r="Q55" s="43"/>
      <c r="R55" t="str">
        <f>IFERROR(VLOOKUP(_xlfn.CONCAT(D55,E55,F55),'ESG Database'!$I$15:$S$818,11,0),"")</f>
        <v/>
      </c>
    </row>
    <row r="56" spans="1:18" ht="22.5">
      <c r="A56" s="43"/>
      <c r="B56" s="54" t="s">
        <v>146</v>
      </c>
      <c r="C56" s="54"/>
      <c r="D56" s="43"/>
      <c r="E56" s="43"/>
      <c r="F56" s="43"/>
      <c r="G56" s="43"/>
      <c r="H56" s="45"/>
      <c r="I56" s="99"/>
      <c r="J56" s="99"/>
      <c r="K56" s="99"/>
      <c r="L56" s="99"/>
      <c r="M56" s="99"/>
      <c r="N56" s="99"/>
      <c r="O56" s="99"/>
      <c r="P56" s="99"/>
      <c r="Q56" s="43"/>
    </row>
    <row r="57" spans="1:18">
      <c r="A57" s="43"/>
      <c r="B57" s="43"/>
      <c r="C57" s="43"/>
      <c r="D57" s="43"/>
      <c r="E57" s="43"/>
      <c r="F57" s="43"/>
      <c r="G57" s="43"/>
      <c r="H57" s="45"/>
      <c r="I57" s="99"/>
      <c r="J57" s="99"/>
      <c r="K57" s="99"/>
      <c r="L57" s="99"/>
      <c r="M57" s="99"/>
      <c r="N57" s="99"/>
      <c r="O57" s="99"/>
      <c r="P57" s="99"/>
      <c r="Q57" s="43"/>
    </row>
    <row r="58" spans="1:18" ht="58" customHeight="1">
      <c r="A58" s="43"/>
      <c r="B58" s="43"/>
      <c r="C58" s="245"/>
      <c r="D58" s="88"/>
      <c r="E58" s="88"/>
      <c r="F58" s="88"/>
      <c r="G58" s="91" t="s">
        <v>56</v>
      </c>
      <c r="H58" s="45"/>
      <c r="I58" s="48"/>
      <c r="J58" s="92"/>
      <c r="K58" s="93" t="s">
        <v>57</v>
      </c>
      <c r="L58" s="93"/>
      <c r="M58" s="48"/>
      <c r="N58" s="48"/>
      <c r="O58" s="48"/>
      <c r="P58" s="48"/>
      <c r="Q58" s="43"/>
    </row>
    <row r="59" spans="1:18">
      <c r="A59" s="43"/>
      <c r="B59" s="43"/>
      <c r="C59" s="43"/>
      <c r="D59" s="43"/>
      <c r="E59" s="43"/>
      <c r="F59" s="43"/>
      <c r="G59" s="43"/>
      <c r="H59" s="45"/>
      <c r="I59" s="48"/>
      <c r="J59" s="48"/>
      <c r="K59" s="94"/>
      <c r="L59" s="94"/>
      <c r="M59" s="48"/>
      <c r="N59" s="48"/>
      <c r="O59" s="48"/>
      <c r="P59" s="48"/>
      <c r="Q59" s="43"/>
    </row>
    <row r="60" spans="1:18" ht="58" customHeight="1">
      <c r="A60" s="43"/>
      <c r="B60" s="43"/>
      <c r="C60" s="245"/>
      <c r="D60" s="88"/>
      <c r="E60" s="88"/>
      <c r="F60" s="88"/>
      <c r="G60" s="91" t="s">
        <v>60</v>
      </c>
      <c r="H60" s="45"/>
      <c r="I60" s="48"/>
      <c r="J60" s="92"/>
      <c r="K60" s="1112" t="s">
        <v>63</v>
      </c>
      <c r="L60" s="93"/>
      <c r="M60" s="48"/>
      <c r="N60" s="48"/>
      <c r="O60" s="48"/>
      <c r="P60" s="48"/>
      <c r="Q60" s="43"/>
    </row>
    <row r="61" spans="1:18" ht="13.5" customHeight="1">
      <c r="A61" s="43"/>
      <c r="B61" s="43"/>
      <c r="C61" s="245"/>
      <c r="D61" s="43"/>
      <c r="E61" s="43"/>
      <c r="F61" s="43"/>
      <c r="G61" s="87"/>
      <c r="H61" s="45"/>
      <c r="I61" s="48"/>
      <c r="J61" s="48"/>
      <c r="K61" s="233"/>
      <c r="L61" s="233"/>
      <c r="M61" s="48"/>
      <c r="N61" s="48"/>
      <c r="O61" s="48"/>
      <c r="P61" s="48"/>
      <c r="Q61" s="43"/>
    </row>
    <row r="62" spans="1:18" ht="58" customHeight="1">
      <c r="A62" s="43"/>
      <c r="B62" s="43"/>
      <c r="C62" s="43"/>
      <c r="D62" s="88"/>
      <c r="E62" s="89"/>
      <c r="F62" s="90"/>
      <c r="G62" s="1023" t="s">
        <v>1918</v>
      </c>
      <c r="H62" s="45"/>
      <c r="I62" s="48"/>
      <c r="J62" s="92"/>
      <c r="K62" s="93" t="s">
        <v>64</v>
      </c>
      <c r="L62" s="93"/>
      <c r="M62" s="48"/>
      <c r="N62" s="48"/>
      <c r="O62" s="48"/>
      <c r="P62" s="48"/>
      <c r="Q62" s="43"/>
    </row>
    <row r="63" spans="1:18">
      <c r="A63" s="43"/>
      <c r="B63" s="43"/>
      <c r="C63" s="43"/>
      <c r="D63" s="43"/>
      <c r="E63" s="43"/>
      <c r="F63" s="43"/>
      <c r="G63" s="43"/>
      <c r="H63" s="45"/>
      <c r="I63" s="48"/>
      <c r="J63" s="48"/>
      <c r="K63" s="94"/>
      <c r="L63" s="94"/>
      <c r="M63" s="48"/>
      <c r="N63" s="48"/>
      <c r="O63" s="48"/>
      <c r="P63" s="48"/>
      <c r="Q63" s="43"/>
    </row>
    <row r="64" spans="1:18" ht="58" customHeight="1">
      <c r="A64" s="43"/>
      <c r="B64" s="43"/>
      <c r="C64" s="245"/>
      <c r="D64" s="92"/>
      <c r="E64" s="92"/>
      <c r="F64" s="92"/>
      <c r="G64" s="618" t="s">
        <v>66</v>
      </c>
      <c r="H64" s="45"/>
      <c r="I64" s="48"/>
      <c r="J64" s="88"/>
      <c r="K64" s="93" t="s">
        <v>62</v>
      </c>
      <c r="L64" s="91"/>
      <c r="M64" s="48"/>
      <c r="N64" s="48"/>
      <c r="O64" s="48"/>
      <c r="P64" s="48"/>
      <c r="Q64" s="43"/>
    </row>
    <row r="65" spans="1:17" hidden="1">
      <c r="A65" s="43"/>
      <c r="B65" s="43"/>
      <c r="C65" s="43"/>
      <c r="D65" s="43"/>
      <c r="E65" s="43"/>
      <c r="F65" s="43"/>
      <c r="G65" s="43"/>
      <c r="H65" s="45"/>
      <c r="I65" s="48"/>
      <c r="J65" s="48"/>
      <c r="K65" s="94"/>
      <c r="L65" s="94"/>
      <c r="M65" s="48"/>
      <c r="N65" s="48"/>
      <c r="O65" s="48"/>
      <c r="P65" s="48"/>
      <c r="Q65" s="43"/>
    </row>
    <row r="66" spans="1:17" hidden="1">
      <c r="A66" s="43"/>
      <c r="B66" s="43"/>
      <c r="C66" s="43"/>
      <c r="D66" s="43"/>
      <c r="E66" s="43"/>
      <c r="F66" s="43"/>
      <c r="G66" s="43"/>
      <c r="H66" s="45"/>
      <c r="I66" s="99"/>
      <c r="J66" s="99"/>
      <c r="K66" s="99"/>
      <c r="L66" s="99"/>
      <c r="M66" s="99"/>
      <c r="N66" s="99"/>
      <c r="O66" s="99"/>
      <c r="P66" s="99"/>
      <c r="Q66" s="43"/>
    </row>
    <row r="67" spans="1:17"/>
    <row r="68" spans="1:17"/>
    <row r="69" spans="1:17"/>
    <row r="70" spans="1:17"/>
    <row r="71" spans="1:17"/>
    <row r="72" spans="1:17"/>
    <row r="73" spans="1:17"/>
    <row r="74" spans="1:17"/>
    <row r="75" spans="1:17"/>
    <row r="76" spans="1:17"/>
    <row r="77" spans="1:17"/>
    <row r="78" spans="1:17"/>
    <row r="79" spans="1:17"/>
    <row r="80" spans="1:17"/>
    <row r="81"/>
    <row r="82"/>
    <row r="83"/>
    <row r="84"/>
    <row r="85"/>
    <row r="86"/>
    <row r="87"/>
    <row r="88"/>
    <row r="89"/>
    <row r="90"/>
  </sheetData>
  <sheetProtection sheet="1" objects="1" scenarios="1" sort="0" autoFilter="0"/>
  <mergeCells count="9">
    <mergeCell ref="B13:Q18"/>
    <mergeCell ref="B24:C25"/>
    <mergeCell ref="B42:C43"/>
    <mergeCell ref="B27:R28"/>
    <mergeCell ref="B51:Q54"/>
    <mergeCell ref="B49:C49"/>
    <mergeCell ref="B32:Q37"/>
    <mergeCell ref="B44:C45"/>
    <mergeCell ref="B47:C47"/>
  </mergeCells>
  <hyperlinks>
    <hyperlink ref="K58" r:id="rId1" xr:uid="{0C1C5F04-6ECF-B146-833A-794A3F6E23D7}"/>
    <hyperlink ref="G58" r:id="rId2" xr:uid="{EFC8DBAF-6CAB-7048-9C42-B96DA84FA17F}"/>
    <hyperlink ref="K64" r:id="rId3" xr:uid="{FB4AAE27-4981-8349-AFA2-3DFA7E8C1E5B}"/>
    <hyperlink ref="G60" r:id="rId4" xr:uid="{021329FE-59DC-D44D-8FD5-198A455A2360}"/>
    <hyperlink ref="K60" r:id="rId5" xr:uid="{A261425A-7267-CE4C-B55E-AFFC29A5623D}"/>
    <hyperlink ref="G64" r:id="rId6" xr:uid="{0D7F2AB7-A825-584E-AD5F-297874E37A06}"/>
    <hyperlink ref="K62" r:id="rId7" display="Supplier Standards of Conduct" xr:uid="{267C135C-69DA-4024-9867-40ACB27DE27B}"/>
    <hyperlink ref="G62" r:id="rId8" xr:uid="{B135FA02-BD54-1043-B3C2-79854A41191A}"/>
  </hyperlinks>
  <pageMargins left="0.25" right="0.25" top="0.75" bottom="0.75" header="0.3" footer="0.3"/>
  <pageSetup paperSize="9" scale="54" fitToHeight="0" orientation="landscape" r:id="rId9"/>
  <ignoredErrors>
    <ignoredError sqref="O41" numberStoredAsText="1"/>
  </ignoredError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52BA-6297-41A8-8A3C-DB63C8FB2AF6}">
  <dimension ref="A1:AE64"/>
  <sheetViews>
    <sheetView showGridLines="0" showRowColHeaders="0" zoomScaleNormal="100" zoomScaleSheetLayoutView="100" workbookViewId="0">
      <pane ySplit="8" topLeftCell="A9" activePane="bottomLeft" state="frozen"/>
      <selection activeCell="B15" sqref="B15:P26"/>
      <selection pane="bottomLeft" activeCell="B11" sqref="B11"/>
    </sheetView>
  </sheetViews>
  <sheetFormatPr baseColWidth="10" defaultColWidth="0" defaultRowHeight="13.5" zeroHeight="1"/>
  <cols>
    <col min="1" max="1" width="2.5" customWidth="1"/>
    <col min="2" max="3" width="14.5" customWidth="1"/>
    <col min="4" max="4" width="12.33203125" customWidth="1"/>
    <col min="5" max="5" width="12" hidden="1" customWidth="1"/>
    <col min="6" max="6" width="10.33203125" hidden="1" customWidth="1"/>
    <col min="7" max="7" width="34.5" customWidth="1"/>
    <col min="8" max="8" width="12.33203125" style="7" customWidth="1"/>
    <col min="9" max="16" width="14.5" style="6" customWidth="1"/>
    <col min="17" max="18" width="14.5" customWidth="1"/>
    <col min="19" max="19" width="17" hidden="1" customWidth="1"/>
    <col min="20" max="26" width="9" hidden="1" customWidth="1"/>
    <col min="27" max="27" width="12.33203125" hidden="1" customWidth="1"/>
    <col min="28" max="29" width="9" hidden="1" customWidth="1"/>
    <col min="30" max="16384" width="10.6640625" hidden="1"/>
  </cols>
  <sheetData>
    <row r="1" spans="1:31">
      <c r="A1" s="37"/>
      <c r="B1" s="37"/>
      <c r="C1" s="37"/>
      <c r="D1" s="37"/>
      <c r="E1" s="37"/>
      <c r="F1" s="37"/>
      <c r="G1" s="37"/>
      <c r="H1" s="41"/>
      <c r="I1" s="98"/>
      <c r="J1" s="98"/>
      <c r="K1" s="98"/>
      <c r="L1" s="98"/>
      <c r="M1" s="98"/>
      <c r="N1" s="98"/>
      <c r="O1" s="98"/>
      <c r="P1" s="98"/>
      <c r="Q1" s="37"/>
      <c r="R1" s="1"/>
      <c r="S1" s="1"/>
      <c r="T1" s="1"/>
      <c r="U1" s="1"/>
      <c r="V1" s="1"/>
      <c r="W1" s="1"/>
      <c r="X1" s="1"/>
      <c r="Y1" s="1"/>
      <c r="Z1" s="1"/>
      <c r="AA1" s="1"/>
      <c r="AB1" s="1"/>
      <c r="AC1" s="1"/>
      <c r="AD1" s="1"/>
      <c r="AE1" s="1"/>
    </row>
    <row r="2" spans="1:31">
      <c r="A2" s="37"/>
      <c r="B2" s="37"/>
      <c r="C2" s="37"/>
      <c r="D2" s="37"/>
      <c r="E2" s="37"/>
      <c r="F2" s="37"/>
      <c r="G2" s="37"/>
      <c r="H2" s="41"/>
      <c r="I2" s="98"/>
      <c r="J2" s="98"/>
      <c r="K2" s="98"/>
      <c r="L2" s="98"/>
      <c r="M2" s="98"/>
      <c r="N2" s="98"/>
      <c r="O2" s="98"/>
      <c r="P2" s="98"/>
      <c r="Q2" s="37"/>
      <c r="R2" s="1"/>
      <c r="S2" s="1"/>
      <c r="T2" s="1"/>
      <c r="U2" s="1"/>
      <c r="V2" s="1"/>
      <c r="W2" s="1"/>
      <c r="X2" s="1"/>
      <c r="Y2" s="1"/>
      <c r="Z2" s="1"/>
      <c r="AA2" s="1"/>
      <c r="AB2" s="1"/>
      <c r="AC2" s="1"/>
      <c r="AD2" s="1"/>
      <c r="AE2" s="1"/>
    </row>
    <row r="3" spans="1:31">
      <c r="A3" s="37"/>
      <c r="B3" s="37"/>
      <c r="C3" s="37"/>
      <c r="D3" s="37"/>
      <c r="E3" s="37"/>
      <c r="F3" s="37"/>
      <c r="G3" s="37"/>
      <c r="H3" s="41"/>
      <c r="I3" s="98"/>
      <c r="J3" s="98"/>
      <c r="K3" s="98"/>
      <c r="L3" s="98"/>
      <c r="M3" s="98"/>
      <c r="N3" s="98"/>
      <c r="O3" s="98"/>
      <c r="P3" s="98"/>
      <c r="Q3" s="37"/>
      <c r="R3" s="1"/>
      <c r="S3" s="1"/>
      <c r="T3" s="1"/>
      <c r="U3" s="1"/>
      <c r="V3" s="1"/>
      <c r="W3" s="1"/>
      <c r="X3" s="1"/>
      <c r="Y3" s="1"/>
      <c r="Z3" s="1"/>
      <c r="AA3" s="1"/>
      <c r="AB3" s="1"/>
      <c r="AC3" s="1"/>
      <c r="AD3" s="1"/>
      <c r="AE3" s="1"/>
    </row>
    <row r="4" spans="1:31">
      <c r="A4" s="37"/>
      <c r="B4" s="37"/>
      <c r="C4" s="37"/>
      <c r="D4" s="37"/>
      <c r="E4" s="37"/>
      <c r="F4" s="37"/>
      <c r="G4" s="37"/>
      <c r="H4" s="41"/>
      <c r="I4" s="98"/>
      <c r="J4" s="98"/>
      <c r="K4" s="98"/>
      <c r="L4" s="98"/>
      <c r="M4" s="98"/>
      <c r="N4" s="98"/>
      <c r="O4" s="98"/>
      <c r="P4" s="98"/>
      <c r="Q4" s="37"/>
      <c r="R4" s="1"/>
      <c r="S4" s="1"/>
      <c r="T4" s="1"/>
      <c r="U4" s="1"/>
      <c r="V4" s="1"/>
      <c r="W4" s="1"/>
      <c r="X4" s="1"/>
      <c r="Y4" s="1"/>
      <c r="Z4" s="1"/>
      <c r="AA4" s="1"/>
      <c r="AB4" s="1"/>
      <c r="AC4" s="1"/>
      <c r="AD4" s="1"/>
      <c r="AE4" s="1"/>
    </row>
    <row r="5" spans="1:31">
      <c r="A5" s="37"/>
      <c r="B5" s="37"/>
      <c r="C5" s="37"/>
      <c r="D5" s="37"/>
      <c r="E5" s="37"/>
      <c r="F5" s="37"/>
      <c r="G5" s="37"/>
      <c r="H5" s="41"/>
      <c r="I5" s="98"/>
      <c r="J5" s="98"/>
      <c r="K5" s="98"/>
      <c r="L5" s="98"/>
      <c r="M5" s="98"/>
      <c r="N5" s="98"/>
      <c r="O5" s="98"/>
      <c r="P5" s="98"/>
      <c r="Q5" s="37"/>
      <c r="R5" s="1"/>
      <c r="S5" s="1"/>
      <c r="T5" s="1"/>
      <c r="U5" s="1"/>
      <c r="V5" s="1"/>
      <c r="W5" s="1"/>
      <c r="X5" s="1"/>
      <c r="Y5" s="1"/>
      <c r="Z5" s="1"/>
      <c r="AA5" s="1"/>
      <c r="AB5" s="1"/>
      <c r="AC5" s="1"/>
      <c r="AD5" s="1"/>
      <c r="AE5" s="1"/>
    </row>
    <row r="6" spans="1:31">
      <c r="A6" s="37"/>
      <c r="B6" s="37"/>
      <c r="C6" s="37"/>
      <c r="D6" s="37"/>
      <c r="E6" s="37"/>
      <c r="F6" s="37"/>
      <c r="G6" s="37"/>
      <c r="H6" s="41"/>
      <c r="I6" s="98"/>
      <c r="J6" s="98"/>
      <c r="K6" s="98"/>
      <c r="L6" s="98"/>
      <c r="M6" s="98"/>
      <c r="N6" s="98"/>
      <c r="O6" s="98"/>
      <c r="P6" s="98"/>
      <c r="Q6" s="37"/>
      <c r="R6" s="1"/>
      <c r="S6" s="1"/>
      <c r="T6" s="1"/>
      <c r="U6" s="1"/>
      <c r="V6" s="1"/>
      <c r="W6" s="1"/>
      <c r="X6" s="1"/>
      <c r="Y6" s="1"/>
      <c r="Z6" s="1"/>
      <c r="AA6" s="1"/>
      <c r="AB6" s="1"/>
      <c r="AC6" s="1"/>
      <c r="AD6" s="1"/>
      <c r="AE6" s="1"/>
    </row>
    <row r="7" spans="1:31">
      <c r="A7" s="37"/>
      <c r="B7" s="37"/>
      <c r="C7" s="37"/>
      <c r="D7" s="37"/>
      <c r="E7" s="37"/>
      <c r="F7" s="37"/>
      <c r="G7" s="37"/>
      <c r="H7" s="41"/>
      <c r="I7" s="98"/>
      <c r="J7" s="98"/>
      <c r="K7" s="98"/>
      <c r="L7" s="98"/>
      <c r="M7" s="98"/>
      <c r="N7" s="98"/>
      <c r="O7" s="98"/>
      <c r="P7" s="98"/>
      <c r="Q7" s="37"/>
      <c r="R7" s="1"/>
      <c r="S7" s="1"/>
      <c r="T7" s="1"/>
      <c r="U7" s="1"/>
      <c r="V7" s="1"/>
      <c r="W7" s="1"/>
      <c r="X7" s="1"/>
      <c r="Y7" s="1"/>
      <c r="Z7" s="1"/>
      <c r="AA7" s="1"/>
      <c r="AB7" s="1"/>
      <c r="AC7" s="1"/>
      <c r="AD7" s="1"/>
      <c r="AE7" s="1"/>
    </row>
    <row r="8" spans="1:31">
      <c r="A8" s="37"/>
      <c r="B8" s="37"/>
      <c r="C8" s="37"/>
      <c r="D8" s="37"/>
      <c r="E8" s="37"/>
      <c r="F8" s="37"/>
      <c r="G8" s="37"/>
      <c r="H8" s="41"/>
      <c r="I8" s="98"/>
      <c r="J8" s="98"/>
      <c r="K8" s="98"/>
      <c r="L8" s="98"/>
      <c r="M8" s="98"/>
      <c r="N8" s="98"/>
      <c r="O8" s="98"/>
      <c r="P8" s="98"/>
      <c r="Q8" s="37"/>
      <c r="R8" s="1"/>
      <c r="S8" s="1"/>
      <c r="T8" s="1"/>
      <c r="U8" s="1"/>
      <c r="V8" s="1"/>
      <c r="W8" s="1"/>
      <c r="X8" s="1"/>
      <c r="Y8" s="1"/>
      <c r="Z8" s="1"/>
      <c r="AA8" s="1"/>
      <c r="AB8" s="1"/>
      <c r="AC8" s="1"/>
      <c r="AD8" s="1"/>
      <c r="AE8" s="1"/>
    </row>
    <row r="9" spans="1:31">
      <c r="A9" s="43"/>
      <c r="B9" s="43"/>
      <c r="C9" s="43"/>
      <c r="D9" s="43"/>
      <c r="E9" s="43"/>
      <c r="F9" s="43"/>
      <c r="G9" s="43"/>
      <c r="H9" s="47"/>
      <c r="I9" s="99"/>
      <c r="J9" s="99"/>
      <c r="K9" s="99"/>
      <c r="L9" s="99"/>
      <c r="M9" s="99"/>
      <c r="N9" s="99"/>
      <c r="O9" s="99"/>
      <c r="P9" s="99"/>
      <c r="Q9" s="43"/>
    </row>
    <row r="10" spans="1:31">
      <c r="A10" s="43"/>
      <c r="B10" s="43"/>
      <c r="C10" s="43"/>
      <c r="D10" s="43"/>
      <c r="E10" s="43"/>
      <c r="F10" s="43"/>
      <c r="G10" s="43"/>
      <c r="H10" s="47"/>
      <c r="I10" s="99"/>
      <c r="J10" s="99"/>
      <c r="K10" s="99"/>
      <c r="L10" s="99"/>
      <c r="M10" s="99"/>
      <c r="N10" s="99"/>
      <c r="O10" s="99"/>
      <c r="P10" s="99"/>
      <c r="Q10" s="43"/>
    </row>
    <row r="11" spans="1:31" ht="31">
      <c r="A11" s="43"/>
      <c r="B11" s="49" t="s">
        <v>349</v>
      </c>
      <c r="C11" s="49"/>
      <c r="D11" s="43"/>
      <c r="E11" s="43"/>
      <c r="F11" s="43"/>
      <c r="G11" s="43"/>
      <c r="H11" s="47"/>
      <c r="I11" s="99"/>
      <c r="J11" s="99"/>
      <c r="K11" s="99"/>
      <c r="L11" s="99"/>
      <c r="M11" s="99"/>
      <c r="N11" s="99"/>
      <c r="O11" s="99"/>
      <c r="P11" s="99"/>
      <c r="Q11" s="43"/>
    </row>
    <row r="12" spans="1:31">
      <c r="A12" s="43"/>
      <c r="B12" s="43"/>
      <c r="C12" s="43"/>
      <c r="D12" s="43"/>
      <c r="E12" s="43"/>
      <c r="F12" s="43"/>
      <c r="G12" s="43"/>
      <c r="H12" s="47"/>
      <c r="I12" s="99"/>
      <c r="J12" s="99"/>
      <c r="K12" s="99"/>
      <c r="L12" s="99"/>
      <c r="M12" s="99"/>
      <c r="N12" s="99"/>
      <c r="O12" s="99"/>
      <c r="P12" s="99"/>
      <c r="Q12" s="43"/>
    </row>
    <row r="13" spans="1:31" ht="17.5" customHeight="1">
      <c r="A13" s="43"/>
      <c r="B13" s="1784" t="s">
        <v>2048</v>
      </c>
      <c r="C13" s="1784"/>
      <c r="D13" s="1784"/>
      <c r="E13" s="1784"/>
      <c r="F13" s="1784"/>
      <c r="G13" s="1784"/>
      <c r="H13" s="1784"/>
      <c r="I13" s="1784"/>
      <c r="J13" s="1784"/>
      <c r="K13" s="1784"/>
      <c r="L13" s="1784"/>
      <c r="M13" s="1784"/>
      <c r="N13" s="1784"/>
      <c r="O13" s="1784"/>
      <c r="P13" s="1784"/>
      <c r="Q13" s="1784"/>
    </row>
    <row r="14" spans="1:31" ht="17.5" customHeight="1">
      <c r="A14" s="43"/>
      <c r="B14" s="1784"/>
      <c r="C14" s="1784"/>
      <c r="D14" s="1784"/>
      <c r="E14" s="1784"/>
      <c r="F14" s="1784"/>
      <c r="G14" s="1784"/>
      <c r="H14" s="1784"/>
      <c r="I14" s="1784"/>
      <c r="J14" s="1784"/>
      <c r="K14" s="1784"/>
      <c r="L14" s="1784"/>
      <c r="M14" s="1784"/>
      <c r="N14" s="1784"/>
      <c r="O14" s="1784"/>
      <c r="P14" s="1784"/>
      <c r="Q14" s="1784"/>
    </row>
    <row r="15" spans="1:31" ht="17.5" customHeight="1">
      <c r="A15" s="43"/>
      <c r="B15" s="1784"/>
      <c r="C15" s="1784"/>
      <c r="D15" s="1784"/>
      <c r="E15" s="1784"/>
      <c r="F15" s="1784"/>
      <c r="G15" s="1784"/>
      <c r="H15" s="1784"/>
      <c r="I15" s="1784"/>
      <c r="J15" s="1784"/>
      <c r="K15" s="1784"/>
      <c r="L15" s="1784"/>
      <c r="M15" s="1784"/>
      <c r="N15" s="1784"/>
      <c r="O15" s="1784"/>
      <c r="P15" s="1784"/>
      <c r="Q15" s="1784"/>
    </row>
    <row r="16" spans="1:31" ht="17.5" customHeight="1">
      <c r="A16" s="43"/>
      <c r="B16" s="1784"/>
      <c r="C16" s="1784"/>
      <c r="D16" s="1784"/>
      <c r="E16" s="1784"/>
      <c r="F16" s="1784"/>
      <c r="G16" s="1784"/>
      <c r="H16" s="1784"/>
      <c r="I16" s="1784"/>
      <c r="J16" s="1784"/>
      <c r="K16" s="1784"/>
      <c r="L16" s="1784"/>
      <c r="M16" s="1784"/>
      <c r="N16" s="1784"/>
      <c r="O16" s="1784"/>
      <c r="P16" s="1784"/>
      <c r="Q16" s="1784"/>
    </row>
    <row r="17" spans="1:21">
      <c r="A17" s="43"/>
      <c r="B17" s="109"/>
      <c r="C17" s="109"/>
      <c r="D17" s="109"/>
      <c r="E17" s="109"/>
      <c r="F17" s="109"/>
      <c r="G17" s="109"/>
      <c r="H17" s="109"/>
      <c r="I17" s="109"/>
      <c r="J17" s="109"/>
      <c r="K17" s="109"/>
      <c r="L17" s="109"/>
      <c r="M17" s="109"/>
      <c r="N17" s="109"/>
      <c r="O17" s="109"/>
      <c r="P17" s="109"/>
      <c r="Q17" s="109"/>
    </row>
    <row r="18" spans="1:21" ht="22.5">
      <c r="A18" s="43"/>
      <c r="B18" s="54" t="s">
        <v>350</v>
      </c>
      <c r="C18" s="54"/>
      <c r="D18" s="43"/>
      <c r="E18" s="43"/>
      <c r="F18" s="43"/>
      <c r="G18" s="43"/>
      <c r="H18" s="47"/>
      <c r="I18" s="99"/>
      <c r="J18" s="99"/>
      <c r="K18" s="99"/>
      <c r="L18" s="99"/>
      <c r="M18" s="99"/>
      <c r="N18" s="99"/>
      <c r="O18" s="99"/>
      <c r="P18" s="99"/>
      <c r="Q18" s="43"/>
    </row>
    <row r="19" spans="1:21">
      <c r="A19" s="43"/>
      <c r="B19" s="43"/>
      <c r="C19" s="43"/>
      <c r="D19" s="43"/>
      <c r="E19" s="43"/>
      <c r="F19" s="43"/>
      <c r="G19" s="43"/>
      <c r="H19" s="47"/>
      <c r="I19" s="99"/>
      <c r="J19" s="99"/>
      <c r="K19" s="99"/>
      <c r="L19" s="99"/>
      <c r="M19" s="99"/>
      <c r="N19" s="99"/>
      <c r="O19" s="99"/>
      <c r="P19" s="99"/>
      <c r="Q19" s="43"/>
    </row>
    <row r="20" spans="1:21">
      <c r="A20" s="43"/>
      <c r="B20" s="1740" t="s">
        <v>2016</v>
      </c>
      <c r="C20" s="1741"/>
      <c r="D20" s="1741"/>
      <c r="E20" s="1741"/>
      <c r="F20" s="1741"/>
      <c r="G20" s="1741"/>
      <c r="H20" s="1741"/>
      <c r="I20" s="1741"/>
      <c r="J20" s="1741"/>
      <c r="K20" s="1741"/>
      <c r="L20" s="1741"/>
      <c r="M20" s="1741"/>
      <c r="N20" s="1741"/>
      <c r="O20" s="1741"/>
      <c r="P20" s="1741"/>
      <c r="Q20" s="1741"/>
    </row>
    <row r="21" spans="1:21">
      <c r="A21" s="43"/>
      <c r="B21" s="1741"/>
      <c r="C21" s="1741"/>
      <c r="D21" s="1741"/>
      <c r="E21" s="1741"/>
      <c r="F21" s="1741"/>
      <c r="G21" s="1741"/>
      <c r="H21" s="1741"/>
      <c r="I21" s="1741"/>
      <c r="J21" s="1741"/>
      <c r="K21" s="1741"/>
      <c r="L21" s="1741"/>
      <c r="M21" s="1741"/>
      <c r="N21" s="1741"/>
      <c r="O21" s="1741"/>
      <c r="P21" s="1741"/>
      <c r="Q21" s="1741"/>
    </row>
    <row r="22" spans="1:21">
      <c r="A22" s="43"/>
      <c r="B22" s="1741"/>
      <c r="C22" s="1741"/>
      <c r="D22" s="1741"/>
      <c r="E22" s="1741"/>
      <c r="F22" s="1741"/>
      <c r="G22" s="1741"/>
      <c r="H22" s="1741"/>
      <c r="I22" s="1741"/>
      <c r="J22" s="1741"/>
      <c r="K22" s="1741"/>
      <c r="L22" s="1741"/>
      <c r="M22" s="1741"/>
      <c r="N22" s="1741"/>
      <c r="O22" s="1741"/>
      <c r="P22" s="1741"/>
      <c r="Q22" s="1741"/>
    </row>
    <row r="23" spans="1:21">
      <c r="A23" s="43"/>
      <c r="B23" s="1741"/>
      <c r="C23" s="1741"/>
      <c r="D23" s="1741"/>
      <c r="E23" s="1741"/>
      <c r="F23" s="1741"/>
      <c r="G23" s="1741"/>
      <c r="H23" s="1741"/>
      <c r="I23" s="1741"/>
      <c r="J23" s="1741"/>
      <c r="K23" s="1741"/>
      <c r="L23" s="1741"/>
      <c r="M23" s="1741"/>
      <c r="N23" s="1741"/>
      <c r="O23" s="1741"/>
      <c r="P23" s="1741"/>
      <c r="Q23" s="1741"/>
    </row>
    <row r="24" spans="1:21">
      <c r="A24" s="43"/>
      <c r="B24" s="1741"/>
      <c r="C24" s="1741"/>
      <c r="D24" s="1741"/>
      <c r="E24" s="1741"/>
      <c r="F24" s="1741"/>
      <c r="G24" s="1741"/>
      <c r="H24" s="1741"/>
      <c r="I24" s="1741"/>
      <c r="J24" s="1741"/>
      <c r="K24" s="1741"/>
      <c r="L24" s="1741"/>
      <c r="M24" s="1741"/>
      <c r="N24" s="1741"/>
      <c r="O24" s="1741"/>
      <c r="P24" s="1741"/>
      <c r="Q24" s="1741"/>
    </row>
    <row r="25" spans="1:21">
      <c r="A25" s="43"/>
      <c r="B25" s="1741"/>
      <c r="C25" s="1741"/>
      <c r="D25" s="1741"/>
      <c r="E25" s="1741"/>
      <c r="F25" s="1741"/>
      <c r="G25" s="1741"/>
      <c r="H25" s="1741"/>
      <c r="I25" s="1741"/>
      <c r="J25" s="1741"/>
      <c r="K25" s="1741"/>
      <c r="L25" s="1741"/>
      <c r="M25" s="1741"/>
      <c r="N25" s="1741"/>
      <c r="O25" s="1741"/>
      <c r="P25" s="1741"/>
      <c r="Q25" s="1741"/>
    </row>
    <row r="26" spans="1:21">
      <c r="A26" s="43"/>
      <c r="B26" s="1741"/>
      <c r="C26" s="1741"/>
      <c r="D26" s="1741"/>
      <c r="E26" s="1741"/>
      <c r="F26" s="1741"/>
      <c r="G26" s="1741"/>
      <c r="H26" s="1741"/>
      <c r="I26" s="1741"/>
      <c r="J26" s="1741"/>
      <c r="K26" s="1741"/>
      <c r="L26" s="1741"/>
      <c r="M26" s="1741"/>
      <c r="N26" s="1741"/>
      <c r="O26" s="1741"/>
      <c r="P26" s="1741"/>
      <c r="Q26" s="1741"/>
    </row>
    <row r="27" spans="1:21">
      <c r="A27" s="43"/>
      <c r="B27" s="1741"/>
      <c r="C27" s="1741"/>
      <c r="D27" s="1741"/>
      <c r="E27" s="1741"/>
      <c r="F27" s="1741"/>
      <c r="G27" s="1741"/>
      <c r="H27" s="1741"/>
      <c r="I27" s="1741"/>
      <c r="J27" s="1741"/>
      <c r="K27" s="1741"/>
      <c r="L27" s="1741"/>
      <c r="M27" s="1741"/>
      <c r="N27" s="1741"/>
      <c r="O27" s="1741"/>
      <c r="P27" s="1741"/>
      <c r="Q27" s="1741"/>
    </row>
    <row r="28" spans="1:21" ht="14">
      <c r="A28" s="43"/>
      <c r="B28" s="56" t="s">
        <v>351</v>
      </c>
      <c r="C28" s="56"/>
      <c r="D28" s="43"/>
      <c r="E28" s="43"/>
      <c r="F28" s="43"/>
      <c r="G28" s="43"/>
      <c r="H28" s="47"/>
      <c r="I28" s="99"/>
      <c r="J28" s="99"/>
      <c r="K28" s="99"/>
      <c r="L28" s="99"/>
      <c r="M28" s="99"/>
      <c r="N28" s="99"/>
      <c r="O28" s="99"/>
      <c r="P28" s="99"/>
      <c r="Q28" s="43"/>
    </row>
    <row r="29" spans="1:21" ht="28">
      <c r="A29" s="43"/>
      <c r="B29" s="61"/>
      <c r="C29" s="61"/>
      <c r="D29" s="61" t="s">
        <v>11</v>
      </c>
      <c r="E29" s="61" t="s">
        <v>12</v>
      </c>
      <c r="F29" s="61" t="s">
        <v>13</v>
      </c>
      <c r="G29" s="61" t="s">
        <v>14</v>
      </c>
      <c r="H29" s="61" t="s">
        <v>15</v>
      </c>
      <c r="I29" s="62">
        <v>2019</v>
      </c>
      <c r="J29" s="62">
        <v>2021</v>
      </c>
      <c r="K29" s="62">
        <v>2022</v>
      </c>
      <c r="L29" s="62">
        <v>2023</v>
      </c>
      <c r="M29" s="62">
        <v>2024</v>
      </c>
      <c r="N29" s="825">
        <v>2025</v>
      </c>
      <c r="O29" s="825" t="s">
        <v>16</v>
      </c>
      <c r="P29" s="825" t="s">
        <v>1245</v>
      </c>
      <c r="Q29" s="63" t="s">
        <v>17</v>
      </c>
      <c r="R29" s="63" t="s">
        <v>18</v>
      </c>
    </row>
    <row r="30" spans="1:21" ht="14">
      <c r="A30" s="43"/>
      <c r="B30" s="1804" t="s">
        <v>352</v>
      </c>
      <c r="C30" s="112"/>
      <c r="D30" s="228" t="s">
        <v>353</v>
      </c>
      <c r="E30" s="246" t="s">
        <v>21</v>
      </c>
      <c r="F30" s="246" t="s">
        <v>24</v>
      </c>
      <c r="G30" s="112" t="s">
        <v>354</v>
      </c>
      <c r="H30" s="701" t="str">
        <f>IFERROR(VLOOKUP(D30,'ESG Database'!$D$15:$M$818,3,0),"")</f>
        <v>#</v>
      </c>
      <c r="I30" s="1247" t="str">
        <f>IFERROR(VLOOKUP(_xlfn.CONCAT(D30,E30,F30),'ESG Database'!$I$15:$S$818,2,0),"")</f>
        <v>-</v>
      </c>
      <c r="J30" s="470">
        <f>IFERROR(VLOOKUP(_xlfn.CONCAT(D30,E30,F30),'ESG Database'!$I$15:$S$818,3,0),"")</f>
        <v>6736</v>
      </c>
      <c r="K30" s="470">
        <f>IFERROR(VLOOKUP(_xlfn.CONCAT(D30,E30,F30),'ESG Database'!$I$15:$S$818,4,0),"")</f>
        <v>12705</v>
      </c>
      <c r="L30" s="470">
        <f>IFERROR(VLOOKUP(_xlfn.CONCAT(D30,E30,F30),'ESG Database'!$I$15:$S$818,5,0),"")</f>
        <v>14297</v>
      </c>
      <c r="M30" s="470">
        <f>IFERROR(VLOOKUP(_xlfn.CONCAT(D30,E30,F30),'ESG Database'!$I$15:$S$818,6,0),"")</f>
        <v>19101</v>
      </c>
      <c r="N30" s="249">
        <f>IFERROR(VLOOKUP(_xlfn.CONCAT(D30,E30,F30),'ESG Database'!$I$15:$S$818,7,0),"")</f>
        <v>20286</v>
      </c>
      <c r="O30" s="1304" t="str">
        <f>IFERROR(N30/I30-1,"-")</f>
        <v>-</v>
      </c>
      <c r="P30" s="251">
        <f>IFERROR(N30/M30-1,"-")</f>
        <v>6.2038636720590512E-2</v>
      </c>
      <c r="Q30" s="1598" t="str">
        <f>IFERROR(VLOOKUP(_xlfn.CONCAT(D30,E30,F30),'ESG Database'!$I$15:$S$818,10,0),"")</f>
        <v>-</v>
      </c>
      <c r="R30" s="1598" t="str">
        <f>IFERROR(VLOOKUP(_xlfn.CONCAT(D30,E30,F30),'ESG Database'!$I$15:$S$818,11,0),"")</f>
        <v>-</v>
      </c>
      <c r="S30" s="13"/>
      <c r="T30" s="13"/>
      <c r="U30" s="13"/>
    </row>
    <row r="31" spans="1:21" ht="27">
      <c r="A31" s="43"/>
      <c r="B31" s="1800"/>
      <c r="C31" s="112"/>
      <c r="D31" s="1401" t="s">
        <v>355</v>
      </c>
      <c r="E31" s="1031" t="s">
        <v>21</v>
      </c>
      <c r="F31" s="1031" t="s">
        <v>24</v>
      </c>
      <c r="G31" s="1032" t="s">
        <v>1566</v>
      </c>
      <c r="H31" s="1033" t="str">
        <f>IFERROR(VLOOKUP(D31,'ESG Database'!$D$15:$M$818,3,0),"")</f>
        <v>#</v>
      </c>
      <c r="I31" s="1248" t="str">
        <f>IFERROR(VLOOKUP(_xlfn.CONCAT(D31,E31,F31),'ESG Database'!$I$15:$S$818,2,0),"")</f>
        <v>-</v>
      </c>
      <c r="J31" s="1398">
        <f>IFERROR(VLOOKUP(_xlfn.CONCAT(D31,E31,F31),'ESG Database'!$I$15:$S$818,3,0),"")</f>
        <v>1389</v>
      </c>
      <c r="K31" s="1399">
        <f>IFERROR(VLOOKUP(_xlfn.CONCAT(D31,E31,F31),'ESG Database'!$I$15:$S$818,4,0),"")</f>
        <v>2947</v>
      </c>
      <c r="L31" s="1398">
        <f>IFERROR(VLOOKUP(_xlfn.CONCAT(D31,E31,F31),'ESG Database'!$I$15:$S$818,5,0),"")</f>
        <v>1086</v>
      </c>
      <c r="M31" s="1398">
        <f>IFERROR(VLOOKUP(_xlfn.CONCAT(D31,E31,F31),'ESG Database'!$I$15:$S$818,6,0),"")</f>
        <v>1862</v>
      </c>
      <c r="N31" s="1034">
        <f>IFERROR(VLOOKUP(_xlfn.CONCAT(D31,E31,F31),'ESG Database'!$I$15:$S$818,7,0),"")</f>
        <v>969</v>
      </c>
      <c r="O31" s="1537" t="str">
        <f t="shared" ref="O31:O34" si="0">IFERROR(N31/I31-1,"-")</f>
        <v>-</v>
      </c>
      <c r="P31" s="1035">
        <f t="shared" ref="P31:P34" si="1">IFERROR(N31/M31-1,"-")</f>
        <v>-0.47959183673469385</v>
      </c>
      <c r="Q31" s="1599" t="str">
        <f>IFERROR(VLOOKUP(_xlfn.CONCAT(D31,E31,F31),'ESG Database'!$I$15:$S$818,10,0),"")</f>
        <v>-</v>
      </c>
      <c r="R31" s="1599" t="str">
        <f>IFERROR(VLOOKUP(_xlfn.CONCAT(D31,E31,F31),'ESG Database'!$I$15:$S$818,11,0),"")</f>
        <v>-</v>
      </c>
      <c r="S31" s="13"/>
      <c r="T31" s="13"/>
      <c r="U31" s="13"/>
    </row>
    <row r="32" spans="1:21" ht="27">
      <c r="A32" s="43"/>
      <c r="B32" s="702" t="s">
        <v>356</v>
      </c>
      <c r="C32" s="75"/>
      <c r="D32" s="1059" t="s">
        <v>357</v>
      </c>
      <c r="E32" s="247" t="s">
        <v>21</v>
      </c>
      <c r="F32" s="247" t="s">
        <v>24</v>
      </c>
      <c r="G32" s="75" t="s">
        <v>358</v>
      </c>
      <c r="H32" s="703" t="str">
        <f>IFERROR(VLOOKUP(D32,'ESG Database'!$D$15:$M$818,3,0),"")</f>
        <v>#</v>
      </c>
      <c r="I32" s="1120" t="str">
        <f>IFERROR(VLOOKUP(_xlfn.CONCAT(D32,E32,F32),'ESG Database'!$I$15:$S$818,2,0),"")</f>
        <v>-</v>
      </c>
      <c r="J32" s="1400">
        <f>IFERROR(VLOOKUP(_xlfn.CONCAT(D32,E32,F32),'ESG Database'!$I$15:$S$818,3,0),"")</f>
        <v>327743</v>
      </c>
      <c r="K32" s="1400">
        <f>IFERROR(VLOOKUP(_xlfn.CONCAT(D32,E32,F32),'ESG Database'!$I$15:$S$818,4,0),"")</f>
        <v>1124757</v>
      </c>
      <c r="L32" s="1400">
        <f>IFERROR(VLOOKUP(_xlfn.CONCAT(D32,E32,F32),'ESG Database'!$I$15:$S$818,5,0),"")</f>
        <v>856083</v>
      </c>
      <c r="M32" s="1400">
        <f>IFERROR(VLOOKUP(_xlfn.CONCAT(D32,E32,F32),'ESG Database'!$I$15:$S$818,6,0),"")</f>
        <v>1500661</v>
      </c>
      <c r="N32" s="77">
        <f>IFERROR(VLOOKUP(_xlfn.CONCAT(D32,E32,F32),'ESG Database'!$I$15:$S$818,7,0),"")</f>
        <v>935126</v>
      </c>
      <c r="O32" s="1013" t="str">
        <f t="shared" si="0"/>
        <v>-</v>
      </c>
      <c r="P32" s="71">
        <f t="shared" si="1"/>
        <v>-0.37685726489860139</v>
      </c>
      <c r="Q32" s="1600" t="str">
        <f>IFERROR(VLOOKUP(_xlfn.CONCAT(D32,E32,F32),'ESG Database'!$I$15:$S$818,10,0),"")</f>
        <v>-</v>
      </c>
      <c r="R32" s="1600" t="str">
        <f>IFERROR(VLOOKUP(_xlfn.CONCAT(D32,E32,F32),'ESG Database'!$I$15:$S$818,11,0),"")</f>
        <v>-</v>
      </c>
      <c r="S32" s="13"/>
      <c r="T32" s="13"/>
      <c r="U32" s="13"/>
    </row>
    <row r="33" spans="1:21" ht="40.5">
      <c r="A33" s="43"/>
      <c r="B33" s="1800" t="s">
        <v>2069</v>
      </c>
      <c r="C33" s="1800"/>
      <c r="D33" s="1407" t="s">
        <v>1847</v>
      </c>
      <c r="E33" s="1402" t="s">
        <v>21</v>
      </c>
      <c r="F33" s="1402" t="s">
        <v>24</v>
      </c>
      <c r="G33" s="1403" t="s">
        <v>1848</v>
      </c>
      <c r="H33" s="1404" t="str">
        <f>IFERROR(VLOOKUP(D33,'ESG Database'!$D$15:$M$818,3,0),"")</f>
        <v>#</v>
      </c>
      <c r="I33" s="1408" t="str">
        <f>IFERROR(VLOOKUP(_xlfn.CONCAT(D33,E33,F33),'ESG Database'!$I$15:$S$818,2,0),"")</f>
        <v>-</v>
      </c>
      <c r="J33" s="1405">
        <f>IFERROR(VLOOKUP(_xlfn.CONCAT(D33,E33,F33),'ESG Database'!$I$15:$S$818,3,0),"")</f>
        <v>334479</v>
      </c>
      <c r="K33" s="1365">
        <f>IFERROR(VLOOKUP(_xlfn.CONCAT(D33,E33,F33),'ESG Database'!$I$15:$S$818,4,0),"")</f>
        <v>1137462</v>
      </c>
      <c r="L33" s="1405">
        <f>IFERROR(VLOOKUP(_xlfn.CONCAT(D33,E33,F33),'ESG Database'!$I$15:$S$818,5,0),"")</f>
        <v>2477033</v>
      </c>
      <c r="M33" s="1405">
        <f>IFERROR(VLOOKUP(_xlfn.CONCAT(D33,E33,F33),'ESG Database'!$I$15:$S$818,6,0),"")</f>
        <v>3165454</v>
      </c>
      <c r="N33" s="1405">
        <f>IFERROR(VLOOKUP(_xlfn.CONCAT(D33,E33,F33),'ESG Database'!$I$15:$S$818,7,0),"")</f>
        <v>955412</v>
      </c>
      <c r="O33" s="1603" t="str">
        <f t="shared" si="0"/>
        <v>-</v>
      </c>
      <c r="P33" s="1406">
        <f t="shared" si="1"/>
        <v>-0.69817536441850048</v>
      </c>
      <c r="Q33" s="1601" t="str">
        <f>IFERROR(VLOOKUP(_xlfn.CONCAT(D33,E33,F33),'ESG Database'!$I$15:$S$818,10,0),"")</f>
        <v>-</v>
      </c>
      <c r="R33" s="1601" t="str">
        <f>IFERROR(VLOOKUP(_xlfn.CONCAT(D33,E33,F33),'ESG Database'!$I$15:$S$818,11,0),"")</f>
        <v>-</v>
      </c>
      <c r="S33" s="13"/>
      <c r="T33" s="13"/>
      <c r="U33" s="13"/>
    </row>
    <row r="34" spans="1:21" ht="27">
      <c r="A34" s="43"/>
      <c r="B34" s="1825"/>
      <c r="C34" s="1825"/>
      <c r="D34" s="1060" t="s">
        <v>36</v>
      </c>
      <c r="E34" s="1470" t="s">
        <v>21</v>
      </c>
      <c r="F34" s="1470" t="s">
        <v>24</v>
      </c>
      <c r="G34" s="876" t="s">
        <v>37</v>
      </c>
      <c r="H34" s="1471" t="str">
        <f>IFERROR(VLOOKUP(D34,'ESG Database'!$D$15:$M$818,3,0),"")</f>
        <v>#</v>
      </c>
      <c r="I34" s="1472" t="str">
        <f>IFERROR(VLOOKUP(_xlfn.CONCAT(D34,E34,F34),'ESG Database'!$I$15:$S$818,2,0),"")</f>
        <v>-</v>
      </c>
      <c r="J34" s="1473">
        <f>IFERROR(VLOOKUP(_xlfn.CONCAT(D34,E34,F34),'ESG Database'!$I$15:$S$818,3,0),"")</f>
        <v>762282</v>
      </c>
      <c r="K34" s="1473">
        <f>IFERROR(VLOOKUP(_xlfn.CONCAT(D34,E34,F34),'ESG Database'!$I$15:$S$818,4,0),"")</f>
        <v>1899744</v>
      </c>
      <c r="L34" s="1473">
        <f>IFERROR(VLOOKUP(_xlfn.CONCAT(D34,E34,F34),'ESG Database'!$I$15:$S$818,5,0),"")</f>
        <v>4376777</v>
      </c>
      <c r="M34" s="1473">
        <f>IFERROR(VLOOKUP(_xlfn.CONCAT(D34,E34,F34),'ESG Database'!$I$15:$S$818,6,0),"")</f>
        <v>7542231</v>
      </c>
      <c r="N34" s="1474">
        <f>IFERROR(VLOOKUP(_xlfn.CONCAT(D34,E34,F34),'ESG Database'!$I$15:$S$818,7,0),"")</f>
        <v>8497643</v>
      </c>
      <c r="O34" s="1126" t="str">
        <f t="shared" si="0"/>
        <v>-</v>
      </c>
      <c r="P34" s="1475">
        <f t="shared" si="1"/>
        <v>0.12667498516022646</v>
      </c>
      <c r="Q34" s="1476" t="str">
        <f>IFERROR(VLOOKUP(_xlfn.CONCAT(D34,E34,F34),'ESG Database'!$I$15:$S$818,10,0),"")</f>
        <v>&gt;10M</v>
      </c>
      <c r="R34" s="1602" t="str">
        <f>IFERROR(VLOOKUP(_xlfn.CONCAT(D34,E34,F34),'ESG Database'!$I$15:$S$818,11,0),"")</f>
        <v>-</v>
      </c>
      <c r="S34" s="13"/>
      <c r="T34" s="13"/>
      <c r="U34" s="13"/>
    </row>
    <row r="35" spans="1:21">
      <c r="A35" s="43"/>
      <c r="B35" s="313" t="s">
        <v>53</v>
      </c>
      <c r="C35" s="43"/>
      <c r="D35" s="43"/>
      <c r="E35" s="43"/>
      <c r="F35" s="43"/>
      <c r="G35" s="43"/>
      <c r="H35" s="47"/>
      <c r="I35" s="99"/>
      <c r="J35" s="99"/>
      <c r="K35" s="99"/>
      <c r="L35" s="99"/>
      <c r="M35" s="99"/>
      <c r="N35" s="99"/>
      <c r="O35" s="99"/>
      <c r="P35" s="99"/>
      <c r="Q35" s="43"/>
    </row>
    <row r="36" spans="1:21" ht="30" customHeight="1">
      <c r="A36" s="43"/>
      <c r="B36" s="1813" t="s">
        <v>2049</v>
      </c>
      <c r="C36" s="1813"/>
      <c r="D36" s="1813"/>
      <c r="E36" s="1813"/>
      <c r="F36" s="1813"/>
      <c r="G36" s="1813"/>
      <c r="H36" s="1813"/>
      <c r="I36" s="1813"/>
      <c r="J36" s="1813"/>
      <c r="K36" s="1813"/>
      <c r="L36" s="1813"/>
      <c r="M36" s="1813"/>
      <c r="N36" s="1813"/>
      <c r="O36" s="1813"/>
      <c r="P36" s="1813"/>
      <c r="Q36" s="1813"/>
    </row>
    <row r="37" spans="1:21">
      <c r="A37" s="43"/>
      <c r="B37" s="138"/>
      <c r="C37" s="138"/>
      <c r="D37" s="704"/>
      <c r="E37" s="704"/>
      <c r="F37" s="704"/>
      <c r="G37" s="704"/>
      <c r="H37" s="704"/>
      <c r="I37" s="704"/>
      <c r="J37" s="704"/>
      <c r="K37" s="704"/>
      <c r="L37" s="704"/>
      <c r="M37" s="704"/>
      <c r="N37" s="704"/>
      <c r="O37" s="704"/>
      <c r="P37" s="704"/>
      <c r="Q37" s="704"/>
      <c r="R37" s="18"/>
      <c r="S37" s="18"/>
      <c r="T37" s="18"/>
    </row>
    <row r="38" spans="1:21" ht="22.5">
      <c r="A38" s="43"/>
      <c r="B38" s="54" t="s">
        <v>359</v>
      </c>
      <c r="C38" s="138"/>
      <c r="D38" s="704"/>
      <c r="E38" s="704"/>
      <c r="F38" s="704"/>
      <c r="G38" s="704"/>
      <c r="H38" s="704"/>
      <c r="I38" s="704"/>
      <c r="J38" s="704"/>
      <c r="K38" s="704"/>
      <c r="L38" s="704"/>
      <c r="M38" s="704"/>
      <c r="N38" s="704"/>
      <c r="O38" s="704"/>
      <c r="P38" s="704"/>
      <c r="Q38" s="704"/>
      <c r="R38" s="18"/>
      <c r="S38" s="18"/>
      <c r="T38" s="18"/>
    </row>
    <row r="39" spans="1:21">
      <c r="A39" s="43"/>
      <c r="B39" s="138"/>
      <c r="C39" s="138"/>
      <c r="D39" s="704"/>
      <c r="E39" s="704"/>
      <c r="F39" s="704"/>
      <c r="G39" s="704"/>
      <c r="H39" s="704"/>
      <c r="I39" s="704"/>
      <c r="J39" s="704"/>
      <c r="K39" s="704"/>
      <c r="L39" s="704"/>
      <c r="M39" s="704"/>
      <c r="N39" s="704"/>
      <c r="O39" s="704"/>
      <c r="P39" s="704"/>
      <c r="Q39" s="704"/>
      <c r="R39" s="18"/>
      <c r="S39" s="18"/>
      <c r="T39" s="18"/>
    </row>
    <row r="40" spans="1:21">
      <c r="A40" s="43"/>
      <c r="B40" s="1833" t="s">
        <v>360</v>
      </c>
      <c r="C40" s="1833"/>
      <c r="D40" s="1833"/>
      <c r="E40" s="1833"/>
      <c r="F40" s="1833"/>
      <c r="G40" s="1833"/>
      <c r="H40" s="1833"/>
      <c r="I40" s="1833"/>
      <c r="J40" s="1833"/>
      <c r="K40" s="1833"/>
      <c r="L40" s="1833"/>
      <c r="M40" s="1833"/>
      <c r="N40" s="1833"/>
      <c r="O40" s="1833"/>
      <c r="P40" s="1833"/>
      <c r="Q40" s="1833"/>
      <c r="R40" s="18"/>
      <c r="S40" s="18"/>
      <c r="T40" s="18"/>
    </row>
    <row r="41" spans="1:21">
      <c r="A41" s="43"/>
      <c r="B41" s="1833"/>
      <c r="C41" s="1833"/>
      <c r="D41" s="1833"/>
      <c r="E41" s="1833"/>
      <c r="F41" s="1833"/>
      <c r="G41" s="1833"/>
      <c r="H41" s="1833"/>
      <c r="I41" s="1833"/>
      <c r="J41" s="1833"/>
      <c r="K41" s="1833"/>
      <c r="L41" s="1833"/>
      <c r="M41" s="1833"/>
      <c r="N41" s="1833"/>
      <c r="O41" s="1833"/>
      <c r="P41" s="1833"/>
      <c r="Q41" s="1833"/>
      <c r="R41" s="18"/>
      <c r="S41" s="18"/>
      <c r="T41" s="18"/>
    </row>
    <row r="42" spans="1:21">
      <c r="A42" s="43"/>
      <c r="B42" s="138"/>
      <c r="C42" s="138"/>
      <c r="D42" s="704"/>
      <c r="E42" s="704"/>
      <c r="F42" s="704"/>
      <c r="G42" s="704"/>
      <c r="H42" s="704"/>
      <c r="I42" s="704"/>
      <c r="J42" s="704"/>
      <c r="K42" s="704"/>
      <c r="L42" s="704"/>
      <c r="M42" s="704"/>
      <c r="N42" s="704"/>
      <c r="O42" s="704"/>
      <c r="P42" s="704"/>
      <c r="Q42" s="704"/>
      <c r="R42" s="18"/>
      <c r="S42" s="18"/>
      <c r="T42" s="18"/>
    </row>
    <row r="43" spans="1:21">
      <c r="A43" s="43"/>
      <c r="B43" s="43"/>
      <c r="C43" s="43"/>
      <c r="D43" s="43"/>
      <c r="E43" s="43"/>
      <c r="F43" s="43"/>
      <c r="G43" s="43"/>
      <c r="H43" s="47"/>
      <c r="I43" s="99"/>
      <c r="J43" s="99"/>
      <c r="K43" s="99"/>
      <c r="L43" s="99"/>
      <c r="M43" s="99"/>
      <c r="N43" s="99"/>
      <c r="O43" s="99"/>
      <c r="P43" s="99"/>
      <c r="Q43" s="43"/>
    </row>
    <row r="44" spans="1:21" ht="22.5">
      <c r="A44" s="43"/>
      <c r="B44" s="54" t="s">
        <v>146</v>
      </c>
      <c r="C44" s="54"/>
      <c r="D44" s="43"/>
      <c r="E44" s="43"/>
      <c r="F44" s="43"/>
      <c r="G44" s="43"/>
      <c r="H44" s="47"/>
      <c r="I44" s="99"/>
      <c r="J44" s="99"/>
      <c r="K44" s="99"/>
      <c r="L44" s="99"/>
      <c r="M44" s="99"/>
      <c r="N44" s="99"/>
      <c r="O44" s="99"/>
      <c r="P44" s="99"/>
      <c r="Q44" s="43"/>
    </row>
    <row r="45" spans="1:21">
      <c r="A45" s="43"/>
      <c r="B45" s="43"/>
      <c r="C45" s="43"/>
      <c r="D45" s="43"/>
      <c r="E45" s="43"/>
      <c r="F45" s="43"/>
      <c r="G45" s="43"/>
      <c r="H45" s="47"/>
      <c r="I45" s="99"/>
      <c r="J45" s="99"/>
      <c r="K45" s="99"/>
      <c r="L45" s="99"/>
      <c r="M45" s="99"/>
      <c r="N45" s="99"/>
      <c r="O45" s="99"/>
      <c r="P45" s="99"/>
      <c r="Q45" s="43"/>
    </row>
    <row r="46" spans="1:21">
      <c r="A46" s="43"/>
      <c r="B46" s="43"/>
      <c r="C46" s="43"/>
      <c r="D46" s="43"/>
      <c r="E46" s="43"/>
      <c r="F46" s="43"/>
      <c r="G46" s="43"/>
      <c r="H46" s="47"/>
      <c r="I46" s="99"/>
      <c r="J46" s="99"/>
      <c r="K46" s="99"/>
      <c r="L46" s="99"/>
      <c r="M46" s="99"/>
      <c r="N46" s="99"/>
      <c r="O46" s="99"/>
      <c r="P46" s="99"/>
      <c r="Q46" s="43"/>
    </row>
    <row r="47" spans="1:21" ht="58" customHeight="1">
      <c r="A47" s="43" t="s">
        <v>2070</v>
      </c>
      <c r="B47" s="43"/>
      <c r="C47" s="245"/>
      <c r="D47" s="88"/>
      <c r="E47" s="88"/>
      <c r="F47" s="88"/>
      <c r="G47" s="91" t="s">
        <v>56</v>
      </c>
      <c r="H47" s="45"/>
      <c r="I47" s="48"/>
      <c r="J47" s="92"/>
      <c r="K47" s="93" t="s">
        <v>57</v>
      </c>
      <c r="L47" s="93"/>
      <c r="M47" s="48"/>
      <c r="N47" s="48"/>
      <c r="O47" s="48"/>
      <c r="P47" s="48"/>
      <c r="Q47" s="43"/>
    </row>
    <row r="48" spans="1:21">
      <c r="A48" s="43"/>
      <c r="B48" s="43"/>
      <c r="C48" s="43"/>
      <c r="D48" s="43"/>
      <c r="E48" s="43"/>
      <c r="F48" s="43"/>
      <c r="G48" s="43"/>
      <c r="H48" s="45"/>
      <c r="I48" s="48"/>
      <c r="J48" s="48"/>
      <c r="K48" s="94"/>
      <c r="L48" s="94"/>
      <c r="M48" s="48"/>
      <c r="N48" s="48"/>
      <c r="O48" s="48"/>
      <c r="P48" s="48"/>
      <c r="Q48" s="43"/>
    </row>
    <row r="49" spans="1:18" ht="58" customHeight="1">
      <c r="A49" s="43"/>
      <c r="B49" s="43"/>
      <c r="C49" s="245"/>
      <c r="D49" s="88"/>
      <c r="E49" s="88"/>
      <c r="F49" s="88"/>
      <c r="G49" s="91" t="s">
        <v>60</v>
      </c>
      <c r="H49" s="45"/>
      <c r="I49" s="48"/>
      <c r="J49" s="92"/>
      <c r="K49" s="1112" t="s">
        <v>63</v>
      </c>
      <c r="L49" s="93"/>
      <c r="M49" s="48"/>
      <c r="N49" s="48"/>
      <c r="O49" s="48"/>
      <c r="P49" s="48"/>
      <c r="Q49" s="43"/>
    </row>
    <row r="50" spans="1:18" hidden="1">
      <c r="A50" s="43"/>
      <c r="B50" s="43"/>
      <c r="C50" s="43"/>
      <c r="D50" s="43"/>
      <c r="E50" s="43"/>
      <c r="F50" s="43"/>
      <c r="G50" s="43"/>
      <c r="H50" s="47"/>
      <c r="I50" s="99"/>
      <c r="J50" s="99"/>
      <c r="K50" s="99"/>
      <c r="L50" s="99"/>
      <c r="M50" s="99"/>
      <c r="N50" s="99"/>
      <c r="O50" s="99"/>
      <c r="P50" s="99"/>
      <c r="Q50" s="43"/>
    </row>
    <row r="51" spans="1:18" hidden="1">
      <c r="A51" s="43"/>
      <c r="B51" s="43"/>
      <c r="C51" s="43"/>
      <c r="D51" s="43"/>
      <c r="E51" s="43"/>
      <c r="F51" s="43"/>
      <c r="G51" s="43"/>
      <c r="H51" s="47"/>
      <c r="I51" s="99"/>
      <c r="J51" s="99"/>
      <c r="K51" s="99"/>
      <c r="L51" s="99"/>
      <c r="M51" s="99"/>
      <c r="N51" s="99"/>
      <c r="O51" s="99"/>
      <c r="P51" s="99"/>
      <c r="Q51" s="43"/>
    </row>
    <row r="57" spans="1:18" hidden="1">
      <c r="R57" t="str">
        <f>IFERROR(VLOOKUP(_xlfn.CONCAT(D57,E57,F57),'ESG Database'!$I$15:$S$818,11,0),"")</f>
        <v/>
      </c>
    </row>
    <row r="58" spans="1:18"/>
    <row r="59" spans="1:18"/>
    <row r="60" spans="1:18"/>
    <row r="61" spans="1:18"/>
    <row r="62" spans="1:18"/>
    <row r="63" spans="1:18"/>
    <row r="64" spans="1:18"/>
  </sheetData>
  <sheetProtection algorithmName="SHA-512" hashValue="UHHqiYTzKX1LFsViIRKi++HHA4IJIAQkHGOZ/5adnaW79BSXh6lIUBmX6wI6bgEIJGwWcZSDmGXYcWoIUr7fng==" saltValue="57MmbJ8CuvAcT9zpZUqZKQ==" spinCount="100000" sheet="1" objects="1" scenarios="1" sort="0" autoFilter="0"/>
  <mergeCells count="6">
    <mergeCell ref="B13:Q16"/>
    <mergeCell ref="B20:Q27"/>
    <mergeCell ref="B30:B31"/>
    <mergeCell ref="B40:Q41"/>
    <mergeCell ref="B33:C34"/>
    <mergeCell ref="B36:Q36"/>
  </mergeCells>
  <hyperlinks>
    <hyperlink ref="K47" r:id="rId1" xr:uid="{B6C91006-91E4-054B-A05A-FC25D3FFA53D}"/>
    <hyperlink ref="G47" r:id="rId2" xr:uid="{1007C307-06FB-F543-9428-EF168288118F}"/>
    <hyperlink ref="G49" r:id="rId3" xr:uid="{ECDC653B-DB8C-0B4B-84E9-5B62BB52983B}"/>
    <hyperlink ref="K49" r:id="rId4" xr:uid="{2C868F7D-F995-E94D-B5A1-96E0FAC44FA8}"/>
  </hyperlinks>
  <pageMargins left="0.7" right="0.7" top="0.75" bottom="0.75" header="0.3" footer="0.3"/>
  <pageSetup paperSize="9" scale="35" orientation="landscape" r:id="rId5"/>
  <colBreaks count="1" manualBreakCount="1">
    <brk id="14039" max="1048575" man="1"/>
  </colBreaks>
  <ignoredErrors>
    <ignoredError sqref="O29"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8BE1-1C17-4BC6-B417-54852B1B3209}">
  <dimension ref="A1:AE104"/>
  <sheetViews>
    <sheetView showGridLines="0" showRowColHeaders="0" zoomScaleNormal="100" zoomScaleSheetLayoutView="100" workbookViewId="0">
      <pane ySplit="8" topLeftCell="A9" activePane="bottomLeft" state="frozen"/>
      <selection activeCell="B15" sqref="B15:P26"/>
      <selection pane="bottomLeft" activeCell="B10" sqref="B10"/>
    </sheetView>
  </sheetViews>
  <sheetFormatPr baseColWidth="10" defaultColWidth="0" defaultRowHeight="13.5"/>
  <cols>
    <col min="1" max="1" width="2.5" customWidth="1"/>
    <col min="2" max="3" width="14.5" customWidth="1"/>
    <col min="4" max="4" width="12.33203125" customWidth="1"/>
    <col min="5" max="5" width="23.5" hidden="1" customWidth="1"/>
    <col min="6" max="6" width="16.6640625" hidden="1" customWidth="1"/>
    <col min="7" max="7" width="34.5" customWidth="1"/>
    <col min="8" max="8" width="12.33203125" style="7" customWidth="1"/>
    <col min="9" max="16" width="14.5" style="6" customWidth="1"/>
    <col min="17" max="18" width="14.5" customWidth="1"/>
    <col min="19" max="19" width="3.33203125" hidden="1" customWidth="1"/>
    <col min="20" max="26" width="9" hidden="1" customWidth="1"/>
    <col min="27" max="27" width="22.33203125" hidden="1" customWidth="1"/>
    <col min="28" max="16384" width="9" hidden="1"/>
  </cols>
  <sheetData>
    <row r="1" spans="1:31">
      <c r="A1" s="37"/>
      <c r="B1" s="37"/>
      <c r="C1" s="37"/>
      <c r="D1" s="37"/>
      <c r="E1" s="37"/>
      <c r="F1" s="37"/>
      <c r="G1" s="37"/>
      <c r="H1" s="41"/>
      <c r="I1" s="98"/>
      <c r="J1" s="98"/>
      <c r="K1" s="98"/>
      <c r="L1" s="98"/>
      <c r="M1" s="98"/>
      <c r="N1" s="98"/>
      <c r="O1" s="98"/>
      <c r="P1" s="98"/>
      <c r="Q1" s="37"/>
      <c r="R1" s="1"/>
      <c r="S1" s="1"/>
      <c r="T1" s="1"/>
      <c r="U1" s="1"/>
      <c r="V1" s="1"/>
      <c r="W1" s="1"/>
      <c r="X1" s="1"/>
      <c r="Y1" s="1"/>
      <c r="Z1" s="1"/>
      <c r="AA1" s="1"/>
      <c r="AB1" s="1"/>
      <c r="AC1" s="1"/>
      <c r="AD1" s="1"/>
      <c r="AE1" s="1"/>
    </row>
    <row r="2" spans="1:31">
      <c r="A2" s="37"/>
      <c r="B2" s="37"/>
      <c r="C2" s="37"/>
      <c r="D2" s="37"/>
      <c r="E2" s="37"/>
      <c r="F2" s="37"/>
      <c r="G2" s="37"/>
      <c r="H2" s="41"/>
      <c r="I2" s="98"/>
      <c r="J2" s="98"/>
      <c r="K2" s="98"/>
      <c r="L2" s="98"/>
      <c r="M2" s="98"/>
      <c r="N2" s="98"/>
      <c r="O2" s="98"/>
      <c r="P2" s="98"/>
      <c r="Q2" s="37"/>
      <c r="R2" s="1"/>
      <c r="S2" s="1"/>
      <c r="T2" s="1"/>
      <c r="U2" s="1"/>
      <c r="V2" s="1"/>
      <c r="W2" s="1"/>
      <c r="X2" s="1"/>
      <c r="Y2" s="1"/>
      <c r="Z2" s="1"/>
      <c r="AA2" s="1"/>
      <c r="AB2" s="1"/>
      <c r="AC2" s="1"/>
      <c r="AD2" s="1"/>
      <c r="AE2" s="1"/>
    </row>
    <row r="3" spans="1:31">
      <c r="A3" s="37"/>
      <c r="B3" s="37"/>
      <c r="C3" s="37"/>
      <c r="D3" s="37"/>
      <c r="E3" s="37"/>
      <c r="F3" s="37"/>
      <c r="G3" s="37"/>
      <c r="H3" s="41"/>
      <c r="I3" s="98"/>
      <c r="J3" s="98"/>
      <c r="K3" s="98"/>
      <c r="L3" s="98"/>
      <c r="M3" s="98"/>
      <c r="N3" s="98"/>
      <c r="O3" s="98"/>
      <c r="P3" s="98"/>
      <c r="Q3" s="37"/>
      <c r="R3" s="1"/>
      <c r="S3" s="1"/>
      <c r="T3" s="1"/>
      <c r="U3" s="1"/>
      <c r="V3" s="1"/>
      <c r="W3" s="1"/>
      <c r="X3" s="1"/>
      <c r="Y3" s="1"/>
      <c r="Z3" s="1"/>
      <c r="AA3" s="1"/>
      <c r="AB3" s="1"/>
      <c r="AC3" s="1"/>
      <c r="AD3" s="1"/>
      <c r="AE3" s="1"/>
    </row>
    <row r="4" spans="1:31">
      <c r="A4" s="37"/>
      <c r="B4" s="37"/>
      <c r="C4" s="37"/>
      <c r="D4" s="37"/>
      <c r="E4" s="37"/>
      <c r="F4" s="37"/>
      <c r="G4" s="37"/>
      <c r="H4" s="41"/>
      <c r="I4" s="98"/>
      <c r="J4" s="98"/>
      <c r="K4" s="98"/>
      <c r="L4" s="98"/>
      <c r="M4" s="98"/>
      <c r="N4" s="98"/>
      <c r="O4" s="98"/>
      <c r="P4" s="98"/>
      <c r="Q4" s="37"/>
      <c r="R4" s="1"/>
      <c r="S4" s="1"/>
      <c r="T4" s="1"/>
      <c r="U4" s="1"/>
      <c r="V4" s="1"/>
      <c r="W4" s="1"/>
      <c r="X4" s="1"/>
      <c r="Y4" s="1"/>
      <c r="Z4" s="1"/>
      <c r="AA4" s="1"/>
      <c r="AB4" s="1"/>
      <c r="AC4" s="1"/>
      <c r="AD4" s="1"/>
      <c r="AE4" s="1"/>
    </row>
    <row r="5" spans="1:31">
      <c r="A5" s="37"/>
      <c r="B5" s="37"/>
      <c r="C5" s="37"/>
      <c r="D5" s="37"/>
      <c r="E5" s="37"/>
      <c r="F5" s="37"/>
      <c r="G5" s="37"/>
      <c r="H5" s="41"/>
      <c r="I5" s="98"/>
      <c r="J5" s="98"/>
      <c r="K5" s="98"/>
      <c r="L5" s="98"/>
      <c r="M5" s="98"/>
      <c r="N5" s="98"/>
      <c r="O5" s="98"/>
      <c r="P5" s="98"/>
      <c r="Q5" s="37"/>
      <c r="R5" s="1"/>
      <c r="S5" s="1"/>
      <c r="T5" s="1"/>
      <c r="U5" s="1"/>
      <c r="V5" s="1"/>
      <c r="W5" s="1"/>
      <c r="X5" s="1"/>
      <c r="Y5" s="1"/>
      <c r="Z5" s="1"/>
      <c r="AA5" s="1"/>
      <c r="AB5" s="1"/>
      <c r="AC5" s="1"/>
      <c r="AD5" s="1"/>
      <c r="AE5" s="1"/>
    </row>
    <row r="6" spans="1:31">
      <c r="A6" s="37"/>
      <c r="B6" s="37"/>
      <c r="C6" s="37"/>
      <c r="D6" s="37"/>
      <c r="E6" s="37"/>
      <c r="F6" s="37"/>
      <c r="G6" s="37"/>
      <c r="H6" s="41"/>
      <c r="I6" s="98"/>
      <c r="J6" s="98"/>
      <c r="K6" s="98"/>
      <c r="L6" s="98"/>
      <c r="M6" s="98"/>
      <c r="N6" s="98"/>
      <c r="O6" s="98"/>
      <c r="P6" s="98"/>
      <c r="Q6" s="37"/>
      <c r="R6" s="1"/>
      <c r="S6" s="1"/>
      <c r="T6" s="1"/>
      <c r="U6" s="1"/>
      <c r="V6" s="1"/>
      <c r="W6" s="1"/>
      <c r="X6" s="1"/>
      <c r="Y6" s="1"/>
      <c r="Z6" s="1"/>
      <c r="AA6" s="1"/>
      <c r="AB6" s="1"/>
      <c r="AC6" s="1"/>
      <c r="AD6" s="1"/>
      <c r="AE6" s="1"/>
    </row>
    <row r="7" spans="1:31">
      <c r="A7" s="37"/>
      <c r="B7" s="37"/>
      <c r="C7" s="37"/>
      <c r="D7" s="37"/>
      <c r="E7" s="37"/>
      <c r="F7" s="37"/>
      <c r="G7" s="37"/>
      <c r="H7" s="41"/>
      <c r="I7" s="98"/>
      <c r="J7" s="98"/>
      <c r="K7" s="98"/>
      <c r="L7" s="98"/>
      <c r="M7" s="98"/>
      <c r="N7" s="98"/>
      <c r="O7" s="98"/>
      <c r="P7" s="98"/>
      <c r="Q7" s="37"/>
      <c r="R7" s="1"/>
      <c r="S7" s="1"/>
      <c r="T7" s="1"/>
      <c r="U7" s="1"/>
      <c r="V7" s="1"/>
      <c r="W7" s="1"/>
      <c r="X7" s="1"/>
      <c r="Y7" s="1"/>
      <c r="Z7" s="1"/>
      <c r="AA7" s="1"/>
      <c r="AB7" s="1"/>
      <c r="AC7" s="1"/>
      <c r="AD7" s="1"/>
      <c r="AE7" s="1"/>
    </row>
    <row r="8" spans="1:31">
      <c r="A8" s="37"/>
      <c r="B8" s="37"/>
      <c r="C8" s="37"/>
      <c r="D8" s="37"/>
      <c r="E8" s="37"/>
      <c r="F8" s="37"/>
      <c r="G8" s="37"/>
      <c r="H8" s="41"/>
      <c r="I8" s="98"/>
      <c r="J8" s="98"/>
      <c r="K8" s="98"/>
      <c r="L8" s="98"/>
      <c r="M8" s="98"/>
      <c r="N8" s="98"/>
      <c r="O8" s="98"/>
      <c r="P8" s="98"/>
      <c r="Q8" s="37"/>
      <c r="R8" s="1"/>
      <c r="S8" s="1"/>
      <c r="T8" s="1"/>
      <c r="U8" s="1"/>
      <c r="V8" s="1"/>
      <c r="W8" s="1"/>
      <c r="X8" s="1"/>
      <c r="Y8" s="1"/>
      <c r="Z8" s="1"/>
      <c r="AA8" s="1"/>
      <c r="AB8" s="1"/>
      <c r="AC8" s="1"/>
      <c r="AD8" s="1"/>
      <c r="AE8" s="1"/>
    </row>
    <row r="9" spans="1:31">
      <c r="A9" s="43"/>
      <c r="B9" s="43"/>
      <c r="C9" s="43"/>
      <c r="D9" s="43"/>
      <c r="E9" s="43"/>
      <c r="F9" s="43"/>
      <c r="G9" s="43"/>
      <c r="H9" s="47"/>
      <c r="I9" s="99"/>
      <c r="J9" s="99"/>
      <c r="K9" s="99"/>
      <c r="L9" s="99"/>
      <c r="M9" s="99"/>
      <c r="N9" s="99"/>
      <c r="O9" s="99"/>
      <c r="P9" s="99"/>
      <c r="Q9" s="43"/>
    </row>
    <row r="10" spans="1:31" ht="31">
      <c r="A10" s="43"/>
      <c r="B10" s="49" t="s">
        <v>361</v>
      </c>
      <c r="C10" s="49"/>
      <c r="D10" s="43"/>
      <c r="E10" s="43"/>
      <c r="F10" s="43"/>
      <c r="G10" s="43"/>
      <c r="H10" s="47"/>
      <c r="I10" s="99"/>
      <c r="J10" s="99"/>
      <c r="K10" s="99"/>
      <c r="L10" s="99"/>
      <c r="M10" s="99"/>
      <c r="N10" s="99"/>
      <c r="O10" s="99"/>
      <c r="P10" s="99"/>
      <c r="Q10" s="43"/>
    </row>
    <row r="11" spans="1:31">
      <c r="A11" s="43"/>
      <c r="B11" s="43"/>
      <c r="C11" s="43"/>
      <c r="D11" s="43"/>
      <c r="E11" s="43"/>
      <c r="F11" s="43"/>
      <c r="G11" s="43"/>
      <c r="H11" s="47"/>
      <c r="I11" s="99"/>
      <c r="J11" s="99"/>
      <c r="K11" s="99"/>
      <c r="L11" s="99"/>
      <c r="M11" s="99"/>
      <c r="N11" s="99"/>
      <c r="O11" s="99"/>
      <c r="P11" s="99"/>
      <c r="Q11" s="43"/>
    </row>
    <row r="12" spans="1:31" ht="15" customHeight="1">
      <c r="A12" s="43"/>
      <c r="B12" s="1784" t="s">
        <v>2052</v>
      </c>
      <c r="C12" s="1784"/>
      <c r="D12" s="1784"/>
      <c r="E12" s="1784"/>
      <c r="F12" s="1784"/>
      <c r="G12" s="1784"/>
      <c r="H12" s="1784"/>
      <c r="I12" s="1784"/>
      <c r="J12" s="1784"/>
      <c r="K12" s="1784"/>
      <c r="L12" s="1784"/>
      <c r="M12" s="1784"/>
      <c r="N12" s="1784"/>
      <c r="O12" s="1784"/>
      <c r="P12" s="1784"/>
      <c r="Q12" s="1784"/>
    </row>
    <row r="13" spans="1:31" ht="14.5" customHeight="1">
      <c r="A13" s="43"/>
      <c r="B13" s="1784"/>
      <c r="C13" s="1784"/>
      <c r="D13" s="1784"/>
      <c r="E13" s="1784"/>
      <c r="F13" s="1784"/>
      <c r="G13" s="1784"/>
      <c r="H13" s="1784"/>
      <c r="I13" s="1784"/>
      <c r="J13" s="1784"/>
      <c r="K13" s="1784"/>
      <c r="L13" s="1784"/>
      <c r="M13" s="1784"/>
      <c r="N13" s="1784"/>
      <c r="O13" s="1784"/>
      <c r="P13" s="1784"/>
      <c r="Q13" s="1784"/>
    </row>
    <row r="14" spans="1:31" ht="14.5" customHeight="1">
      <c r="A14" s="43"/>
      <c r="B14" s="1784"/>
      <c r="C14" s="1784"/>
      <c r="D14" s="1784"/>
      <c r="E14" s="1784"/>
      <c r="F14" s="1784"/>
      <c r="G14" s="1784"/>
      <c r="H14" s="1784"/>
      <c r="I14" s="1784"/>
      <c r="J14" s="1784"/>
      <c r="K14" s="1784"/>
      <c r="L14" s="1784"/>
      <c r="M14" s="1784"/>
      <c r="N14" s="1784"/>
      <c r="O14" s="1784"/>
      <c r="P14" s="1784"/>
      <c r="Q14" s="1784"/>
    </row>
    <row r="15" spans="1:31" ht="14.5" customHeight="1">
      <c r="A15" s="43"/>
      <c r="B15" s="1784"/>
      <c r="C15" s="1784"/>
      <c r="D15" s="1784"/>
      <c r="E15" s="1784"/>
      <c r="F15" s="1784"/>
      <c r="G15" s="1784"/>
      <c r="H15" s="1784"/>
      <c r="I15" s="1784"/>
      <c r="J15" s="1784"/>
      <c r="K15" s="1784"/>
      <c r="L15" s="1784"/>
      <c r="M15" s="1784"/>
      <c r="N15" s="1784"/>
      <c r="O15" s="1784"/>
      <c r="P15" s="1784"/>
      <c r="Q15" s="1784"/>
    </row>
    <row r="16" spans="1:31" ht="14.5" customHeight="1">
      <c r="A16" s="43"/>
      <c r="B16" s="1784"/>
      <c r="C16" s="1784"/>
      <c r="D16" s="1784"/>
      <c r="E16" s="1784"/>
      <c r="F16" s="1784"/>
      <c r="G16" s="1784"/>
      <c r="H16" s="1784"/>
      <c r="I16" s="1784"/>
      <c r="J16" s="1784"/>
      <c r="K16" s="1784"/>
      <c r="L16" s="1784"/>
      <c r="M16" s="1784"/>
      <c r="N16" s="1784"/>
      <c r="O16" s="1784"/>
      <c r="P16" s="1784"/>
      <c r="Q16" s="1784"/>
    </row>
    <row r="17" spans="1:18" ht="14.5" customHeight="1">
      <c r="A17" s="43"/>
      <c r="B17" s="1784"/>
      <c r="C17" s="1784"/>
      <c r="D17" s="1784"/>
      <c r="E17" s="1784"/>
      <c r="F17" s="1784"/>
      <c r="G17" s="1784"/>
      <c r="H17" s="1784"/>
      <c r="I17" s="1784"/>
      <c r="J17" s="1784"/>
      <c r="K17" s="1784"/>
      <c r="L17" s="1784"/>
      <c r="M17" s="1784"/>
      <c r="N17" s="1784"/>
      <c r="O17" s="1784"/>
      <c r="P17" s="1784"/>
      <c r="Q17" s="1784"/>
    </row>
    <row r="18" spans="1:18" ht="30.5" customHeight="1">
      <c r="A18" s="43"/>
      <c r="B18" s="1784"/>
      <c r="C18" s="1784"/>
      <c r="D18" s="1784"/>
      <c r="E18" s="1784"/>
      <c r="F18" s="1784"/>
      <c r="G18" s="1784"/>
      <c r="H18" s="1784"/>
      <c r="I18" s="1784"/>
      <c r="J18" s="1784"/>
      <c r="K18" s="1784"/>
      <c r="L18" s="1784"/>
      <c r="M18" s="1784"/>
      <c r="N18" s="1784"/>
      <c r="O18" s="1784"/>
      <c r="P18" s="1784"/>
      <c r="Q18" s="1784"/>
    </row>
    <row r="19" spans="1:18">
      <c r="A19" s="43"/>
      <c r="B19" s="43"/>
      <c r="C19" s="43"/>
      <c r="D19" s="43"/>
      <c r="E19" s="43"/>
      <c r="F19" s="43"/>
      <c r="G19" s="43"/>
      <c r="H19" s="47"/>
      <c r="I19" s="99"/>
      <c r="J19" s="99"/>
      <c r="K19" s="99"/>
      <c r="L19" s="99"/>
      <c r="M19" s="99"/>
      <c r="N19" s="99"/>
      <c r="O19" s="99"/>
      <c r="P19" s="99"/>
      <c r="Q19" s="43"/>
    </row>
    <row r="20" spans="1:18" ht="22.5">
      <c r="A20" s="43"/>
      <c r="B20" s="54" t="s">
        <v>362</v>
      </c>
      <c r="C20" s="43"/>
      <c r="D20" s="43"/>
      <c r="E20" s="43"/>
      <c r="F20" s="43"/>
      <c r="G20" s="43"/>
      <c r="H20" s="47"/>
      <c r="I20" s="99"/>
      <c r="J20" s="99"/>
      <c r="K20" s="99"/>
      <c r="L20" s="99"/>
      <c r="M20" s="99"/>
      <c r="N20" s="99"/>
      <c r="O20" s="99"/>
      <c r="P20" s="99"/>
      <c r="Q20" s="43"/>
    </row>
    <row r="21" spans="1:18">
      <c r="A21" s="43"/>
      <c r="B21" s="43"/>
      <c r="C21" s="43"/>
      <c r="D21" s="43"/>
      <c r="E21" s="43"/>
      <c r="F21" s="43"/>
      <c r="G21" s="43"/>
      <c r="H21" s="47"/>
      <c r="I21" s="99"/>
      <c r="J21" s="99"/>
      <c r="K21" s="99"/>
      <c r="L21" s="99"/>
      <c r="M21" s="99"/>
      <c r="N21" s="99"/>
      <c r="O21" s="99"/>
      <c r="P21" s="99"/>
      <c r="Q21" s="43"/>
    </row>
    <row r="22" spans="1:18" ht="22.5">
      <c r="A22" s="43"/>
      <c r="B22" s="132" t="s">
        <v>363</v>
      </c>
      <c r="C22" s="54"/>
      <c r="D22" s="43"/>
      <c r="E22" s="43"/>
      <c r="F22" s="43"/>
      <c r="G22" s="43"/>
      <c r="H22" s="47"/>
      <c r="I22" s="99"/>
      <c r="J22" s="99"/>
      <c r="K22" s="99"/>
      <c r="L22" s="99"/>
      <c r="M22" s="99"/>
      <c r="N22" s="99"/>
      <c r="O22" s="99"/>
      <c r="P22" s="99"/>
      <c r="Q22" s="43"/>
    </row>
    <row r="23" spans="1:18">
      <c r="A23" s="43"/>
      <c r="B23" s="43"/>
      <c r="C23" s="43"/>
      <c r="D23" s="43"/>
      <c r="E23" s="43"/>
      <c r="F23" s="43"/>
      <c r="G23" s="43"/>
      <c r="H23" s="47"/>
      <c r="I23" s="99"/>
      <c r="J23" s="99"/>
      <c r="K23" s="99"/>
      <c r="L23" s="99"/>
      <c r="M23" s="99"/>
      <c r="N23" s="99"/>
      <c r="O23" s="99"/>
      <c r="P23" s="99"/>
      <c r="Q23" s="43"/>
    </row>
    <row r="24" spans="1:18" ht="14">
      <c r="A24" s="43"/>
      <c r="B24" s="56" t="s">
        <v>364</v>
      </c>
      <c r="C24" s="56"/>
      <c r="D24" s="43"/>
      <c r="E24" s="43"/>
      <c r="F24" s="43"/>
      <c r="G24" s="43"/>
      <c r="H24" s="47"/>
      <c r="I24" s="99"/>
      <c r="J24" s="99"/>
      <c r="K24" s="99"/>
      <c r="L24" s="99"/>
      <c r="M24" s="99"/>
      <c r="N24" s="99"/>
      <c r="O24" s="99"/>
      <c r="P24" s="99"/>
      <c r="Q24" s="43"/>
    </row>
    <row r="25" spans="1:18" ht="28">
      <c r="A25" s="43"/>
      <c r="B25" s="61" t="s">
        <v>89</v>
      </c>
      <c r="C25" s="61" t="s">
        <v>178</v>
      </c>
      <c r="D25" s="61" t="s">
        <v>11</v>
      </c>
      <c r="E25" s="61" t="s">
        <v>12</v>
      </c>
      <c r="F25" s="61" t="s">
        <v>13</v>
      </c>
      <c r="G25" s="61" t="s">
        <v>14</v>
      </c>
      <c r="H25" s="61" t="s">
        <v>15</v>
      </c>
      <c r="I25" s="62">
        <v>2019</v>
      </c>
      <c r="J25" s="62">
        <v>2021</v>
      </c>
      <c r="K25" s="62">
        <v>2022</v>
      </c>
      <c r="L25" s="62">
        <v>2023</v>
      </c>
      <c r="M25" s="62">
        <v>2024</v>
      </c>
      <c r="N25" s="825">
        <v>2025</v>
      </c>
      <c r="O25" s="825" t="s">
        <v>16</v>
      </c>
      <c r="P25" s="825" t="s">
        <v>1245</v>
      </c>
      <c r="Q25" s="63" t="s">
        <v>151</v>
      </c>
      <c r="R25" s="63" t="s">
        <v>95</v>
      </c>
    </row>
    <row r="26" spans="1:18" ht="14">
      <c r="A26" s="43"/>
      <c r="B26" s="1744" t="s">
        <v>365</v>
      </c>
      <c r="C26" s="112"/>
      <c r="D26" s="162" t="s">
        <v>366</v>
      </c>
      <c r="E26" s="162" t="s">
        <v>21</v>
      </c>
      <c r="F26" s="162" t="s">
        <v>24</v>
      </c>
      <c r="G26" s="112" t="s">
        <v>367</v>
      </c>
      <c r="H26" s="248" t="str">
        <f>IFERROR(VLOOKUP(D26,'ESG Database'!$D$15:$M$818,3,0),"")</f>
        <v>#</v>
      </c>
      <c r="I26" s="470">
        <f>IFERROR(VLOOKUP(_xlfn.CONCAT(D26,E26,F26),'ESG Database'!$I$15:$S$818,2,0),"")</f>
        <v>14</v>
      </c>
      <c r="J26" s="470">
        <f>IFERROR(VLOOKUP(_xlfn.CONCAT(D26,E26,F26),'ESG Database'!$I$15:$S$818,3,0),"")</f>
        <v>14</v>
      </c>
      <c r="K26" s="470">
        <f>IFERROR(VLOOKUP(_xlfn.CONCAT(D26,E26,F26),'ESG Database'!$I$15:$S$818,4,0),"")</f>
        <v>15</v>
      </c>
      <c r="L26" s="470">
        <f>IFERROR(VLOOKUP(_xlfn.CONCAT(D26,E26,F26),'ESG Database'!$I$15:$S$818,5,0),"")</f>
        <v>15</v>
      </c>
      <c r="M26" s="470">
        <f>IFERROR(VLOOKUP(_xlfn.CONCAT(D26,E26,F26),'ESG Database'!$I$15:$S$818,6,0),"")</f>
        <v>14</v>
      </c>
      <c r="N26" s="470">
        <f>IFERROR(VLOOKUP(_xlfn.CONCAT(D26,E26,F26),'ESG Database'!$I$15:$S$818,7,0),"")</f>
        <v>15</v>
      </c>
      <c r="O26" s="250">
        <f>IFERROR(N26/I26-1,"-")</f>
        <v>7.1428571428571397E-2</v>
      </c>
      <c r="P26" s="251">
        <f>IFERROR(N26/M26-1,"-")</f>
        <v>7.1428571428571397E-2</v>
      </c>
      <c r="Q26" s="1605" t="str">
        <f>IFERROR(VLOOKUP(_xlfn.CONCAT(D26,E26,F26),'ESG Database'!$I$15:$S$818,11,0),"")</f>
        <v>-</v>
      </c>
      <c r="R26" s="252" t="str">
        <f>IFERROR(VLOOKUP(_xlfn.CONCAT(D26,E26,F26),'ESG Database'!$I$15:$S$818,12,0),"")</f>
        <v/>
      </c>
    </row>
    <row r="27" spans="1:18" ht="14">
      <c r="A27" s="43"/>
      <c r="B27" s="1745"/>
      <c r="C27" s="270" t="s">
        <v>194</v>
      </c>
      <c r="D27" s="227" t="s">
        <v>1370</v>
      </c>
      <c r="E27" s="227" t="s">
        <v>21</v>
      </c>
      <c r="F27" s="227" t="s">
        <v>195</v>
      </c>
      <c r="G27" s="270" t="s">
        <v>368</v>
      </c>
      <c r="H27" s="253" t="s">
        <v>314</v>
      </c>
      <c r="I27" s="919">
        <f>IFERROR(VLOOKUP(_xlfn.CONCAT(D27,E27,F27),'ESG Database'!$I$15:$S$818,2,0),"")</f>
        <v>9</v>
      </c>
      <c r="J27" s="919">
        <f>IFERROR(VLOOKUP(_xlfn.CONCAT(D27,E27,F27),'ESG Database'!$I$15:$S$818,3,0),"")</f>
        <v>9</v>
      </c>
      <c r="K27" s="919">
        <f>IFERROR(VLOOKUP(_xlfn.CONCAT(D27,E27,F27),'ESG Database'!$I$15:$S$818,4,0),"")</f>
        <v>9</v>
      </c>
      <c r="L27" s="919">
        <f>IFERROR(VLOOKUP(_xlfn.CONCAT(D27,E27,F27),'ESG Database'!$I$15:$S$818,5,0),"")</f>
        <v>9</v>
      </c>
      <c r="M27" s="919">
        <f>IFERROR(VLOOKUP(_xlfn.CONCAT(D27,E27,F27),'ESG Database'!$I$15:$S$818,6,0),"")</f>
        <v>9</v>
      </c>
      <c r="N27" s="919">
        <f>IFERROR(VLOOKUP(_xlfn.CONCAT(D27,E27,F27),'ESG Database'!$I$15:$S$818,7,0),"")</f>
        <v>10</v>
      </c>
      <c r="O27" s="254">
        <f t="shared" ref="O27:O48" si="0">IFERROR(N27/I27-1,"-")</f>
        <v>0.11111111111111116</v>
      </c>
      <c r="P27" s="255">
        <f t="shared" ref="P27:P47" si="1">IFERROR(N27/M27-1,"-")</f>
        <v>0.11111111111111116</v>
      </c>
      <c r="Q27" s="1606" t="str">
        <f>IFERROR(VLOOKUP(_xlfn.CONCAT(D27,E27,F27),'ESG Database'!$I$15:$S$818,11,0),"")</f>
        <v>-</v>
      </c>
      <c r="R27" s="256" t="str">
        <f>IFERROR(VLOOKUP(_xlfn.CONCAT(D27,E27,F27),'ESG Database'!$I$15:$S$818,12,0),"")</f>
        <v/>
      </c>
    </row>
    <row r="28" spans="1:18" ht="14">
      <c r="A28" s="43"/>
      <c r="B28" s="1745"/>
      <c r="C28" s="274" t="s">
        <v>197</v>
      </c>
      <c r="D28" s="257" t="s">
        <v>1370</v>
      </c>
      <c r="E28" s="257" t="s">
        <v>21</v>
      </c>
      <c r="F28" s="257" t="s">
        <v>34</v>
      </c>
      <c r="G28" s="274" t="s">
        <v>368</v>
      </c>
      <c r="H28" s="258" t="s">
        <v>314</v>
      </c>
      <c r="I28" s="473">
        <f>IFERROR(VLOOKUP(_xlfn.CONCAT(D28,E28,F28),'ESG Database'!$I$15:$S$818,2,0),"")</f>
        <v>6</v>
      </c>
      <c r="J28" s="473">
        <f>IFERROR(VLOOKUP(_xlfn.CONCAT(D28,E28,F28),'ESG Database'!$I$15:$S$818,3,0),"")</f>
        <v>6</v>
      </c>
      <c r="K28" s="473">
        <f>IFERROR(VLOOKUP(_xlfn.CONCAT(D28,E28,F28),'ESG Database'!$I$15:$S$818,4,0),"")</f>
        <v>6</v>
      </c>
      <c r="L28" s="473">
        <f>IFERROR(VLOOKUP(_xlfn.CONCAT(D28,E28,F28),'ESG Database'!$I$15:$S$818,5,0),"")</f>
        <v>6</v>
      </c>
      <c r="M28" s="473">
        <f>IFERROR(VLOOKUP(_xlfn.CONCAT(D28,E28,F28),'ESG Database'!$I$15:$S$818,6,0),"")</f>
        <v>5</v>
      </c>
      <c r="N28" s="473">
        <f>IFERROR(VLOOKUP(_xlfn.CONCAT(D28,E28,F28),'ESG Database'!$I$15:$S$818,7,0),"")</f>
        <v>5</v>
      </c>
      <c r="O28" s="259">
        <f t="shared" si="0"/>
        <v>-0.16666666666666663</v>
      </c>
      <c r="P28" s="260">
        <f t="shared" si="1"/>
        <v>0</v>
      </c>
      <c r="Q28" s="1607" t="str">
        <f>IFERROR(VLOOKUP(_xlfn.CONCAT(D28,E28,F28),'ESG Database'!$I$15:$S$818,11,0),"")</f>
        <v>-</v>
      </c>
      <c r="R28" s="261" t="str">
        <f>IFERROR(VLOOKUP(_xlfn.CONCAT(D28,E28,F28),'ESG Database'!$I$15:$S$818,12,0),"")</f>
        <v/>
      </c>
    </row>
    <row r="29" spans="1:18" ht="14">
      <c r="A29" s="43"/>
      <c r="B29" s="1745"/>
      <c r="C29" s="112"/>
      <c r="D29" s="162" t="s">
        <v>369</v>
      </c>
      <c r="E29" s="162" t="s">
        <v>21</v>
      </c>
      <c r="F29" s="162" t="s">
        <v>24</v>
      </c>
      <c r="G29" s="112" t="s">
        <v>370</v>
      </c>
      <c r="H29" s="262" t="str">
        <f>IFERROR(VLOOKUP(D29,'ESG Database'!$D$15:$M$818,3,0),"")</f>
        <v>#</v>
      </c>
      <c r="I29" s="1368">
        <f>IFERROR(VLOOKUP(_xlfn.CONCAT(D29,E29,F29),'ESG Database'!$I$15:$S$818,2,0),"")</f>
        <v>9</v>
      </c>
      <c r="J29" s="471">
        <f>IFERROR(VLOOKUP(_xlfn.CONCAT(D29,E29,F29),'ESG Database'!$I$15:$S$818,3,0),"")</f>
        <v>9</v>
      </c>
      <c r="K29" s="1368">
        <f>IFERROR(VLOOKUP(_xlfn.CONCAT(D29,E29,F29),'ESG Database'!$I$15:$S$818,4,0),"")</f>
        <v>10</v>
      </c>
      <c r="L29" s="471">
        <f>IFERROR(VLOOKUP(_xlfn.CONCAT(D29,E29,F29),'ESG Database'!$I$15:$S$818,5,0),"")</f>
        <v>10</v>
      </c>
      <c r="M29" s="471">
        <f>IFERROR(VLOOKUP(_xlfn.CONCAT(D29,E29,F29),'ESG Database'!$I$15:$S$818,6,0),"")</f>
        <v>9</v>
      </c>
      <c r="N29" s="471">
        <f>IFERROR(VLOOKUP(_xlfn.CONCAT(D29,E29,F29),'ESG Database'!$I$15:$S$818,7,0),"")</f>
        <v>10</v>
      </c>
      <c r="O29" s="115">
        <f t="shared" si="0"/>
        <v>0.11111111111111116</v>
      </c>
      <c r="P29" s="264">
        <f t="shared" si="1"/>
        <v>0.11111111111111116</v>
      </c>
      <c r="Q29" s="1608" t="str">
        <f>IFERROR(VLOOKUP(_xlfn.CONCAT(D29,E29,F29),'ESG Database'!$I$15:$S$818,11,0),"")</f>
        <v>-</v>
      </c>
      <c r="R29" s="265" t="str">
        <f>IFERROR(VLOOKUP(_xlfn.CONCAT(D29,E29,F29),'ESG Database'!$I$15:$S$818,12,0),"")</f>
        <v/>
      </c>
    </row>
    <row r="30" spans="1:18" ht="27">
      <c r="A30" s="43"/>
      <c r="B30" s="1745"/>
      <c r="C30" s="111"/>
      <c r="D30" s="190" t="s">
        <v>371</v>
      </c>
      <c r="E30" s="159" t="s">
        <v>21</v>
      </c>
      <c r="F30" s="159" t="s">
        <v>24</v>
      </c>
      <c r="G30" s="112" t="s">
        <v>372</v>
      </c>
      <c r="H30" s="262" t="str">
        <f>IFERROR(VLOOKUP(D30,'ESG Database'!$D$15:$M$818,3,0),"")</f>
        <v>#</v>
      </c>
      <c r="I30" s="1368">
        <f>IFERROR(VLOOKUP(_xlfn.CONCAT(D30,E30,F30),'ESG Database'!$I$15:$S$818,2,0),"")</f>
        <v>1</v>
      </c>
      <c r="J30" s="471">
        <f>IFERROR(VLOOKUP(_xlfn.CONCAT(D30,E30,F30),'ESG Database'!$I$15:$S$818,3,0),"")</f>
        <v>1</v>
      </c>
      <c r="K30" s="1368">
        <f>IFERROR(VLOOKUP(_xlfn.CONCAT(D30,E30,F30),'ESG Database'!$I$15:$S$818,4,0),"")</f>
        <v>1</v>
      </c>
      <c r="L30" s="471">
        <f>IFERROR(VLOOKUP(_xlfn.CONCAT(D30,E30,F30),'ESG Database'!$I$15:$S$818,5,0),"")</f>
        <v>1</v>
      </c>
      <c r="M30" s="471">
        <f>IFERROR(VLOOKUP(_xlfn.CONCAT(D30,E30,F30),'ESG Database'!$I$15:$S$818,6,0),"")</f>
        <v>1</v>
      </c>
      <c r="N30" s="471">
        <f>IFERROR(VLOOKUP(_xlfn.CONCAT(D30,E30,F30),'ESG Database'!$I$15:$S$818,7,0),"")</f>
        <v>1</v>
      </c>
      <c r="O30" s="115">
        <f t="shared" si="0"/>
        <v>0</v>
      </c>
      <c r="P30" s="264">
        <f t="shared" si="1"/>
        <v>0</v>
      </c>
      <c r="Q30" s="1608" t="str">
        <f>IFERROR(VLOOKUP(_xlfn.CONCAT(D30,E30,F30),'ESG Database'!$I$15:$S$818,11,0),"")</f>
        <v>-</v>
      </c>
      <c r="R30" s="265" t="str">
        <f>IFERROR(VLOOKUP(_xlfn.CONCAT(D30,E30,F30),'ESG Database'!$I$15:$S$818,12,0),"")</f>
        <v/>
      </c>
    </row>
    <row r="31" spans="1:18" ht="27">
      <c r="A31" s="43"/>
      <c r="B31" s="1745"/>
      <c r="C31" s="111"/>
      <c r="D31" s="190" t="s">
        <v>373</v>
      </c>
      <c r="E31" s="159" t="s">
        <v>21</v>
      </c>
      <c r="F31" s="159" t="s">
        <v>24</v>
      </c>
      <c r="G31" s="112" t="s">
        <v>374</v>
      </c>
      <c r="H31" s="266" t="str">
        <f>IFERROR(VLOOKUP(D31,'ESG Database'!$D$15:$M$818,3,0),"")</f>
        <v>#</v>
      </c>
      <c r="I31" s="1368">
        <f>IFERROR(VLOOKUP(_xlfn.CONCAT(D31,E31,F31),'ESG Database'!$I$15:$S$818,2,0),"")</f>
        <v>2</v>
      </c>
      <c r="J31" s="471">
        <f>IFERROR(VLOOKUP(_xlfn.CONCAT(D31,E31,F31),'ESG Database'!$I$15:$S$818,3,0),"")</f>
        <v>2</v>
      </c>
      <c r="K31" s="1368">
        <f>IFERROR(VLOOKUP(_xlfn.CONCAT(D31,E31,F31),'ESG Database'!$I$15:$S$818,4,0),"")</f>
        <v>2</v>
      </c>
      <c r="L31" s="471">
        <f>IFERROR(VLOOKUP(_xlfn.CONCAT(D31,E31,F31),'ESG Database'!$I$15:$S$818,5,0),"")</f>
        <v>2</v>
      </c>
      <c r="M31" s="471">
        <f>IFERROR(VLOOKUP(_xlfn.CONCAT(D31,E31,F31),'ESG Database'!$I$15:$S$818,6,0),"")</f>
        <v>2</v>
      </c>
      <c r="N31" s="471">
        <f>IFERROR(VLOOKUP(_xlfn.CONCAT(D31,E31,F31),'ESG Database'!$I$15:$S$818,7,0),"")</f>
        <v>2</v>
      </c>
      <c r="O31" s="115">
        <f t="shared" si="0"/>
        <v>0</v>
      </c>
      <c r="P31" s="264">
        <f t="shared" si="1"/>
        <v>0</v>
      </c>
      <c r="Q31" s="1608" t="str">
        <f>IFERROR(VLOOKUP(_xlfn.CONCAT(D31,E31,F31),'ESG Database'!$I$15:$S$818,11,0),"")</f>
        <v>-</v>
      </c>
      <c r="R31" s="265" t="str">
        <f>IFERROR(VLOOKUP(_xlfn.CONCAT(D31,E31,F31),'ESG Database'!$I$15:$S$818,12,0),"")</f>
        <v/>
      </c>
    </row>
    <row r="32" spans="1:18" ht="14">
      <c r="A32" s="43"/>
      <c r="B32" s="1745"/>
      <c r="C32" s="112"/>
      <c r="D32" s="162" t="s">
        <v>375</v>
      </c>
      <c r="E32" s="162" t="s">
        <v>21</v>
      </c>
      <c r="F32" s="162" t="s">
        <v>24</v>
      </c>
      <c r="G32" s="112" t="s">
        <v>376</v>
      </c>
      <c r="H32" s="266" t="str">
        <f>IFERROR(VLOOKUP(D32,'ESG Database'!$D$15:$M$818,3,0),"")</f>
        <v>%</v>
      </c>
      <c r="I32" s="153">
        <f>IFERROR(VLOOKUP(_xlfn.CONCAT(D32,E32,F32),'ESG Database'!$I$15:$S$818,2,0),"")</f>
        <v>0.28999999999999998</v>
      </c>
      <c r="J32" s="472">
        <f>IFERROR(VLOOKUP(_xlfn.CONCAT(D32,E32,F32),'ESG Database'!$I$15:$S$818,3,0),"")</f>
        <v>0.43</v>
      </c>
      <c r="K32" s="153">
        <f>IFERROR(VLOOKUP(_xlfn.CONCAT(D32,E32,F32),'ESG Database'!$I$15:$S$818,4,0),"")</f>
        <v>0.4</v>
      </c>
      <c r="L32" s="472">
        <f>IFERROR(VLOOKUP(_xlfn.CONCAT(D32,E32,F32),'ESG Database'!$I$15:$S$818,5,0),"")</f>
        <v>0.4</v>
      </c>
      <c r="M32" s="472">
        <f>IFERROR(VLOOKUP(_xlfn.CONCAT(D32,E32,F32),'ESG Database'!$I$15:$S$818,6,0),"")</f>
        <v>0.43</v>
      </c>
      <c r="N32" s="472">
        <f>IFERROR(VLOOKUP(_xlfn.CONCAT(D32,E32,F32),'ESG Database'!$I$15:$S$818,7,0),"")</f>
        <v>0.4</v>
      </c>
      <c r="O32" s="115"/>
      <c r="P32" s="264"/>
      <c r="Q32" s="1608" t="str">
        <f>IFERROR(VLOOKUP(_xlfn.CONCAT(D32,E32,F32),'ESG Database'!$I$15:$S$818,11,0),"")</f>
        <v>-</v>
      </c>
      <c r="R32" s="265" t="str">
        <f>IFERROR(VLOOKUP(_xlfn.CONCAT(D32,E32,F32),'ESG Database'!$I$15:$S$818,12,0),"")</f>
        <v/>
      </c>
    </row>
    <row r="33" spans="1:18" ht="14">
      <c r="A33" s="43"/>
      <c r="B33" s="1745"/>
      <c r="C33" s="274"/>
      <c r="D33" s="257" t="s">
        <v>377</v>
      </c>
      <c r="E33" s="257" t="s">
        <v>21</v>
      </c>
      <c r="F33" s="257" t="s">
        <v>24</v>
      </c>
      <c r="G33" s="705" t="s">
        <v>378</v>
      </c>
      <c r="H33" s="267" t="str">
        <f>IFERROR(VLOOKUP(D33,'ESG Database'!$D$15:$M$818,3,0),"")</f>
        <v>#</v>
      </c>
      <c r="I33" s="473">
        <f>IFERROR(VLOOKUP(_xlfn.CONCAT(D33,E33,F33),'ESG Database'!$I$15:$S$818,2,0),"")</f>
        <v>60</v>
      </c>
      <c r="J33" s="473">
        <f>IFERROR(VLOOKUP(_xlfn.CONCAT(D33,E33,F33),'ESG Database'!$I$15:$S$818,3,0),"")</f>
        <v>58</v>
      </c>
      <c r="K33" s="473">
        <f>IFERROR(VLOOKUP(_xlfn.CONCAT(D33,E33,F33),'ESG Database'!$I$15:$S$818,4,0),"")</f>
        <v>57</v>
      </c>
      <c r="L33" s="473">
        <f>IFERROR(VLOOKUP(_xlfn.CONCAT(D33,E33,F33),'ESG Database'!$I$15:$S$818,5,0),"")</f>
        <v>58</v>
      </c>
      <c r="M33" s="473">
        <f>IFERROR(VLOOKUP(_xlfn.CONCAT(D33,E33,F33),'ESG Database'!$I$15:$S$818,6,0),"")</f>
        <v>59</v>
      </c>
      <c r="N33" s="473">
        <f>IFERROR(VLOOKUP(_xlfn.CONCAT(D33,E33,F33),'ESG Database'!$I$15:$S$818,7,0),"")</f>
        <v>60</v>
      </c>
      <c r="O33" s="259"/>
      <c r="P33" s="260"/>
      <c r="Q33" s="1607" t="str">
        <f>IFERROR(VLOOKUP(_xlfn.CONCAT(D33,E33,F33),'ESG Database'!$I$15:$S$818,11,0),"")</f>
        <v>-</v>
      </c>
      <c r="R33" s="261" t="str">
        <f>IFERROR(VLOOKUP(_xlfn.CONCAT(D33,E33,F33),'ESG Database'!$I$15:$S$818,12,0),"")</f>
        <v/>
      </c>
    </row>
    <row r="34" spans="1:18" ht="15" customHeight="1">
      <c r="A34" s="43"/>
      <c r="B34" s="1745"/>
      <c r="C34" s="112" t="s">
        <v>379</v>
      </c>
      <c r="D34" s="162" t="s">
        <v>380</v>
      </c>
      <c r="E34" s="162" t="s">
        <v>21</v>
      </c>
      <c r="F34" s="162" t="s">
        <v>381</v>
      </c>
      <c r="G34" s="185" t="s">
        <v>382</v>
      </c>
      <c r="H34" s="262" t="str">
        <f>IFERROR(VLOOKUP(D34,'ESG Database'!$D$15:$M$818,3,0),"")</f>
        <v>#</v>
      </c>
      <c r="I34" s="1368">
        <f>IFERROR(VLOOKUP(_xlfn.CONCAT(D34,E34,F34),'ESG Database'!$I$15:$S$818,2,0),"")</f>
        <v>3</v>
      </c>
      <c r="J34" s="471">
        <f>IFERROR(VLOOKUP(_xlfn.CONCAT(D34,E34,F34),'ESG Database'!$I$15:$S$818,3,0),"")</f>
        <v>6</v>
      </c>
      <c r="K34" s="1368">
        <f>IFERROR(VLOOKUP(_xlfn.CONCAT(D34,E34,F34),'ESG Database'!$I$15:$S$818,4,0),"")</f>
        <v>8</v>
      </c>
      <c r="L34" s="471">
        <f>IFERROR(VLOOKUP(_xlfn.CONCAT(D34,E34,F34),'ESG Database'!$I$15:$S$818,5,0),"")</f>
        <v>6</v>
      </c>
      <c r="M34" s="471">
        <f>IFERROR(VLOOKUP(_xlfn.CONCAT(D34,E34,F34),'ESG Database'!$I$15:$S$818,6,0),"")</f>
        <v>5</v>
      </c>
      <c r="N34" s="471">
        <f>IFERROR(VLOOKUP(_xlfn.CONCAT(D34,E34,F34),'ESG Database'!$I$15:$S$818,7,0),"")</f>
        <v>4</v>
      </c>
      <c r="O34" s="620">
        <f t="shared" si="0"/>
        <v>0.33333333333333326</v>
      </c>
      <c r="P34" s="314">
        <f t="shared" si="1"/>
        <v>-0.19999999999999996</v>
      </c>
      <c r="Q34" s="1608" t="str">
        <f>IFERROR(VLOOKUP(_xlfn.CONCAT(D34,E34,F34),'ESG Database'!$I$15:$S$818,11,0),"")</f>
        <v>-</v>
      </c>
      <c r="R34" s="265" t="str">
        <f>IFERROR(VLOOKUP(_xlfn.CONCAT(D34,E34,F34),'ESG Database'!$I$15:$S$818,12,0),"")</f>
        <v/>
      </c>
    </row>
    <row r="35" spans="1:18" ht="19" customHeight="1">
      <c r="A35" s="43"/>
      <c r="B35" s="1745"/>
      <c r="C35" s="706" t="s">
        <v>383</v>
      </c>
      <c r="D35" s="162" t="s">
        <v>380</v>
      </c>
      <c r="E35" s="268" t="s">
        <v>21</v>
      </c>
      <c r="F35" s="268" t="s">
        <v>384</v>
      </c>
      <c r="G35" s="185" t="s">
        <v>382</v>
      </c>
      <c r="H35" s="262" t="str">
        <f>IFERROR(VLOOKUP(D35,'ESG Database'!$D$15:$M$818,3,0),"")</f>
        <v>#</v>
      </c>
      <c r="I35" s="1368">
        <f>IFERROR(VLOOKUP(_xlfn.CONCAT(D35,E35,F35),'ESG Database'!$I$15:$S$818,2,0),"")</f>
        <v>6</v>
      </c>
      <c r="J35" s="471">
        <f>IFERROR(VLOOKUP(_xlfn.CONCAT(D35,E35,F35),'ESG Database'!$I$15:$S$818,3,0),"")</f>
        <v>4</v>
      </c>
      <c r="K35" s="1368">
        <f>IFERROR(VLOOKUP(_xlfn.CONCAT(D35,E35,F35),'ESG Database'!$I$15:$S$818,4,0),"")</f>
        <v>4</v>
      </c>
      <c r="L35" s="471">
        <f>IFERROR(VLOOKUP(_xlfn.CONCAT(D35,E35,F35),'ESG Database'!$I$15:$S$818,5,0),"")</f>
        <v>5</v>
      </c>
      <c r="M35" s="471">
        <f>IFERROR(VLOOKUP(_xlfn.CONCAT(D35,E35,F35),'ESG Database'!$I$15:$S$818,6,0),"")</f>
        <v>5</v>
      </c>
      <c r="N35" s="471">
        <f>IFERROR(VLOOKUP(_xlfn.CONCAT(D35,E35,F35),'ESG Database'!$I$15:$S$818,7,0),"")</f>
        <v>6</v>
      </c>
      <c r="O35" s="620">
        <f t="shared" si="0"/>
        <v>0</v>
      </c>
      <c r="P35" s="314">
        <f t="shared" si="1"/>
        <v>0.19999999999999996</v>
      </c>
      <c r="Q35" s="1608" t="str">
        <f>IFERROR(VLOOKUP(_xlfn.CONCAT(D35,E35,F35),'ESG Database'!$I$15:$S$818,11,0),"")</f>
        <v>-</v>
      </c>
      <c r="R35" s="265" t="str">
        <f>IFERROR(VLOOKUP(_xlfn.CONCAT(D35,E35,F35),'ESG Database'!$I$15:$S$818,12,0),"")</f>
        <v/>
      </c>
    </row>
    <row r="36" spans="1:18" ht="22" customHeight="1">
      <c r="A36" s="43"/>
      <c r="B36" s="1745"/>
      <c r="C36" s="185" t="s">
        <v>385</v>
      </c>
      <c r="D36" s="162" t="s">
        <v>380</v>
      </c>
      <c r="E36" s="159" t="s">
        <v>21</v>
      </c>
      <c r="F36" s="159" t="s">
        <v>386</v>
      </c>
      <c r="G36" s="185" t="s">
        <v>382</v>
      </c>
      <c r="H36" s="266" t="str">
        <f>IFERROR(VLOOKUP(D36,'ESG Database'!$D$15:$M$818,3,0),"")</f>
        <v>#</v>
      </c>
      <c r="I36" s="1368">
        <f>IFERROR(VLOOKUP(_xlfn.CONCAT(D36,E36,F36),'ESG Database'!$I$15:$S$818,2,0),"")</f>
        <v>5</v>
      </c>
      <c r="J36" s="471">
        <f>IFERROR(VLOOKUP(_xlfn.CONCAT(D36,E36,F36),'ESG Database'!$I$15:$S$818,3,0),"")</f>
        <v>4</v>
      </c>
      <c r="K36" s="1368">
        <f>IFERROR(VLOOKUP(_xlfn.CONCAT(D36,E36,F36),'ESG Database'!$I$15:$S$818,4,0),"")</f>
        <v>3</v>
      </c>
      <c r="L36" s="471">
        <f>IFERROR(VLOOKUP(_xlfn.CONCAT(D36,E36,F36),'ESG Database'!$I$15:$S$818,5,0),"")</f>
        <v>4</v>
      </c>
      <c r="M36" s="471">
        <f>IFERROR(VLOOKUP(_xlfn.CONCAT(D36,E36,F36),'ESG Database'!$I$15:$S$818,6,0),"")</f>
        <v>4</v>
      </c>
      <c r="N36" s="471">
        <f>IFERROR(VLOOKUP(_xlfn.CONCAT(D36,E36,F36),'ESG Database'!$I$15:$S$818,7,0),"")</f>
        <v>5</v>
      </c>
      <c r="O36" s="314">
        <f t="shared" si="0"/>
        <v>0</v>
      </c>
      <c r="P36" s="314">
        <f t="shared" si="1"/>
        <v>0.25</v>
      </c>
      <c r="Q36" s="1608" t="str">
        <f>IFERROR(VLOOKUP(_xlfn.CONCAT(D36,E36,F36),'ESG Database'!$I$15:$S$818,11,0),"")</f>
        <v>-</v>
      </c>
      <c r="R36" s="265" t="str">
        <f>IFERROR(VLOOKUP(_xlfn.CONCAT(D36,E36,F36),'ESG Database'!$I$15:$S$818,12,0),"")</f>
        <v/>
      </c>
    </row>
    <row r="37" spans="1:18" ht="14">
      <c r="A37" s="43"/>
      <c r="B37" s="1745"/>
      <c r="C37" s="111" t="s">
        <v>387</v>
      </c>
      <c r="D37" s="190" t="s">
        <v>388</v>
      </c>
      <c r="E37" s="159" t="s">
        <v>21</v>
      </c>
      <c r="F37" s="159" t="s">
        <v>24</v>
      </c>
      <c r="G37" s="185" t="s">
        <v>382</v>
      </c>
      <c r="H37" s="266" t="str">
        <f>IFERROR(VLOOKUP(D37,'ESG Database'!$D$15:$M$818,3,0),"")</f>
        <v>#</v>
      </c>
      <c r="I37" s="1368">
        <f>IFERROR(VLOOKUP(_xlfn.CONCAT(D37,E37,F37),'ESG Database'!$I$15:$S$818,2,0),"")</f>
        <v>5.9</v>
      </c>
      <c r="J37" s="471">
        <f>IFERROR(VLOOKUP(_xlfn.CONCAT(D37,E37,F37),'ESG Database'!$I$15:$S$818,3,0),"")</f>
        <v>5</v>
      </c>
      <c r="K37" s="1368">
        <f>IFERROR(VLOOKUP(_xlfn.CONCAT(D37,E37,F37),'ESG Database'!$I$15:$S$818,4,0),"")</f>
        <v>4.4000000000000004</v>
      </c>
      <c r="L37" s="471">
        <f>IFERROR(VLOOKUP(_xlfn.CONCAT(D37,E37,F37),'ESG Database'!$I$15:$S$818,5,0),"")</f>
        <v>5</v>
      </c>
      <c r="M37" s="471">
        <f>IFERROR(VLOOKUP(_xlfn.CONCAT(D37,E37,F37),'ESG Database'!$I$15:$S$818,6,0),"")</f>
        <v>5</v>
      </c>
      <c r="N37" s="471">
        <f>IFERROR(VLOOKUP(_xlfn.CONCAT(D37,E37,F37),'ESG Database'!$I$15:$S$818,7,0),"")</f>
        <v>6</v>
      </c>
      <c r="O37" s="314">
        <f t="shared" si="0"/>
        <v>1.6949152542372836E-2</v>
      </c>
      <c r="P37" s="314">
        <f t="shared" si="1"/>
        <v>0.19999999999999996</v>
      </c>
      <c r="Q37" s="1608" t="str">
        <f>IFERROR(VLOOKUP(_xlfn.CONCAT(D37,E37,F37),'ESG Database'!$I$15:$S$818,11,0),"")</f>
        <v>-</v>
      </c>
      <c r="R37" s="265" t="str">
        <f>IFERROR(VLOOKUP(_xlfn.CONCAT(D37,E37,F37),'ESG Database'!$I$15:$S$818,12,0),"")</f>
        <v/>
      </c>
    </row>
    <row r="38" spans="1:18" ht="27">
      <c r="A38" s="43"/>
      <c r="B38" s="1847" t="s">
        <v>389</v>
      </c>
      <c r="C38" s="707"/>
      <c r="D38" s="269" t="s">
        <v>390</v>
      </c>
      <c r="E38" s="269" t="s">
        <v>21</v>
      </c>
      <c r="F38" s="269" t="s">
        <v>24</v>
      </c>
      <c r="G38" s="270" t="s">
        <v>391</v>
      </c>
      <c r="H38" s="708" t="str">
        <f>IFERROR(VLOOKUP(D38,'ESG Database'!$D$15:$M$818,3,0),"")</f>
        <v>#</v>
      </c>
      <c r="I38" s="271">
        <f>IFERROR(VLOOKUP(_xlfn.CONCAT(D38,E38,F38),'ESG Database'!$I$15:$S$818,2,0),"")</f>
        <v>9</v>
      </c>
      <c r="J38" s="271">
        <f>IFERROR(VLOOKUP(_xlfn.CONCAT(D38,E38,F38),'ESG Database'!$I$15:$S$818,3,0),"")</f>
        <v>9</v>
      </c>
      <c r="K38" s="271">
        <f>IFERROR(VLOOKUP(_xlfn.CONCAT(D38,E38,F38),'ESG Database'!$I$15:$S$818,4,0),"")</f>
        <v>10</v>
      </c>
      <c r="L38" s="271">
        <f>IFERROR(VLOOKUP(_xlfn.CONCAT(D38,E38,F38),'ESG Database'!$I$15:$S$818,5,0),"")</f>
        <v>10</v>
      </c>
      <c r="M38" s="271">
        <f>IFERROR(VLOOKUP(_xlfn.CONCAT(D38,E38,F38),'ESG Database'!$I$15:$S$818,6,0),"")</f>
        <v>9</v>
      </c>
      <c r="N38" s="271">
        <f>IFERROR(VLOOKUP(_xlfn.CONCAT(D38,E38,F38),'ESG Database'!$I$15:$S$818,7,0),"")</f>
        <v>10</v>
      </c>
      <c r="O38" s="1611">
        <f t="shared" si="0"/>
        <v>0.11111111111111116</v>
      </c>
      <c r="P38" s="1611">
        <f t="shared" si="1"/>
        <v>0.11111111111111116</v>
      </c>
      <c r="Q38" s="1351" t="str">
        <f>IFERROR(VLOOKUP(_xlfn.CONCAT(D38,E38,F38),'ESG Database'!$I$15:$S$818,11,0),"")</f>
        <v>-</v>
      </c>
      <c r="R38" s="272" t="str">
        <f>IFERROR(VLOOKUP(_xlfn.CONCAT(D38,E38,F38),'ESG Database'!$I$15:$S$818,12,0),"")</f>
        <v/>
      </c>
    </row>
    <row r="39" spans="1:18" ht="40.5">
      <c r="A39" s="43"/>
      <c r="B39" s="1848"/>
      <c r="C39" s="709"/>
      <c r="D39" s="273" t="s">
        <v>392</v>
      </c>
      <c r="E39" s="273" t="s">
        <v>21</v>
      </c>
      <c r="F39" s="273" t="s">
        <v>24</v>
      </c>
      <c r="G39" s="274" t="s">
        <v>393</v>
      </c>
      <c r="H39" s="710" t="str">
        <f>IFERROR(VLOOKUP(D39,'ESG Database'!$D$15:$M$818,3,0),"")</f>
        <v>#</v>
      </c>
      <c r="I39" s="275">
        <f>IFERROR(VLOOKUP(_xlfn.CONCAT(D39,E39,F39),'ESG Database'!$I$15:$S$818,2,0),"")</f>
        <v>0</v>
      </c>
      <c r="J39" s="275">
        <f>IFERROR(VLOOKUP(_xlfn.CONCAT(D39,E39,F39),'ESG Database'!$I$15:$S$818,3,0),"")</f>
        <v>0</v>
      </c>
      <c r="K39" s="275">
        <f>IFERROR(VLOOKUP(_xlfn.CONCAT(D39,E39,F39),'ESG Database'!$I$15:$S$818,4,0),"")</f>
        <v>0</v>
      </c>
      <c r="L39" s="275">
        <f>IFERROR(VLOOKUP(_xlfn.CONCAT(D39,E39,F39),'ESG Database'!$I$15:$S$818,5,0),"")</f>
        <v>0</v>
      </c>
      <c r="M39" s="275">
        <f>IFERROR(VLOOKUP(_xlfn.CONCAT(D39,E39,F39),'ESG Database'!$I$15:$S$818,6,0),"")</f>
        <v>0</v>
      </c>
      <c r="N39" s="275">
        <f>IFERROR(VLOOKUP(_xlfn.CONCAT(D39,E39,F39),'ESG Database'!$I$15:$S$818,7,0),"")</f>
        <v>0</v>
      </c>
      <c r="O39" s="1612" t="str">
        <f t="shared" si="0"/>
        <v>-</v>
      </c>
      <c r="P39" s="1612" t="str">
        <f t="shared" si="1"/>
        <v>-</v>
      </c>
      <c r="Q39" s="1350" t="str">
        <f>IFERROR(VLOOKUP(_xlfn.CONCAT(D39,E39,F39),'ESG Database'!$I$15:$S$818,11,0),"")</f>
        <v>-</v>
      </c>
      <c r="R39" s="276" t="str">
        <f>IFERROR(VLOOKUP(_xlfn.CONCAT(D39,E39,F39),'ESG Database'!$I$15:$S$818,12,0),"")</f>
        <v/>
      </c>
    </row>
    <row r="40" spans="1:18" ht="40.5">
      <c r="A40" s="43"/>
      <c r="B40" s="711" t="s">
        <v>394</v>
      </c>
      <c r="C40" s="712"/>
      <c r="D40" s="277" t="s">
        <v>395</v>
      </c>
      <c r="E40" s="277" t="s">
        <v>21</v>
      </c>
      <c r="F40" s="277" t="s">
        <v>24</v>
      </c>
      <c r="G40" s="278" t="s">
        <v>396</v>
      </c>
      <c r="H40" s="713" t="str">
        <f>IFERROR(VLOOKUP(D40,'ESG Database'!$D$15:$M$818,3,0),"")</f>
        <v>#</v>
      </c>
      <c r="I40" s="279" t="str">
        <f>IFERROR(VLOOKUP(_xlfn.CONCAT(D40,E40,F40),'ESG Database'!$I$15:$S$818,2,0),"")</f>
        <v>-</v>
      </c>
      <c r="J40" s="279" t="str">
        <f>IFERROR(VLOOKUP(_xlfn.CONCAT(D40,E40,F40),'ESG Database'!$I$15:$S$818,3,0),"")</f>
        <v>-</v>
      </c>
      <c r="K40" s="279">
        <f>IFERROR(VLOOKUP(_xlfn.CONCAT(D40,E40,F40),'ESG Database'!$I$15:$S$818,4,0),"")</f>
        <v>6</v>
      </c>
      <c r="L40" s="279">
        <f>IFERROR(VLOOKUP(_xlfn.CONCAT(D40,E40,F40),'ESG Database'!$I$15:$S$818,5,0),"")</f>
        <v>6</v>
      </c>
      <c r="M40" s="279">
        <f>IFERROR(VLOOKUP(_xlfn.CONCAT(D40,E40,F40),'ESG Database'!$I$15:$S$818,6,0),"")</f>
        <v>9</v>
      </c>
      <c r="N40" s="279">
        <f>IFERROR(VLOOKUP(_xlfn.CONCAT(D40,E40,F40),'ESG Database'!$I$15:$S$818,7,0),"")</f>
        <v>10</v>
      </c>
      <c r="O40" s="1613" t="str">
        <f t="shared" si="0"/>
        <v>-</v>
      </c>
      <c r="P40" s="1613">
        <f t="shared" si="1"/>
        <v>0.11111111111111116</v>
      </c>
      <c r="Q40" s="1609" t="str">
        <f>IFERROR(VLOOKUP(_xlfn.CONCAT(D40,E40,F40),'ESG Database'!$I$15:$S$818,11,0),"")</f>
        <v>-</v>
      </c>
      <c r="R40" s="280" t="str">
        <f>IFERROR(VLOOKUP(_xlfn.CONCAT(D40,E40,F40),'ESG Database'!$I$15:$S$818,12,0),"")</f>
        <v/>
      </c>
    </row>
    <row r="41" spans="1:18" ht="14">
      <c r="A41" s="43"/>
      <c r="B41" s="1842" t="s">
        <v>397</v>
      </c>
      <c r="C41" s="1842"/>
      <c r="D41" s="190" t="s">
        <v>398</v>
      </c>
      <c r="E41" s="159" t="s">
        <v>21</v>
      </c>
      <c r="F41" s="159" t="s">
        <v>24</v>
      </c>
      <c r="G41" s="112" t="s">
        <v>399</v>
      </c>
      <c r="H41" s="104" t="str">
        <f>IFERROR(VLOOKUP(D41,'ESG Database'!$D$15:$M$818,3,0),"")</f>
        <v>#</v>
      </c>
      <c r="I41" s="281">
        <f>IFERROR(VLOOKUP(_xlfn.CONCAT(D41,E41,F41),'ESG Database'!$I$15:$S$818,2,0),"")</f>
        <v>5</v>
      </c>
      <c r="J41" s="281">
        <f>IFERROR(VLOOKUP(_xlfn.CONCAT(D41,E41,F41),'ESG Database'!$I$15:$S$818,3,0),"")</f>
        <v>4</v>
      </c>
      <c r="K41" s="281">
        <f>IFERROR(VLOOKUP(_xlfn.CONCAT(D41,E41,F41),'ESG Database'!$I$15:$S$818,4,0),"")</f>
        <v>4</v>
      </c>
      <c r="L41" s="281">
        <f>IFERROR(VLOOKUP(_xlfn.CONCAT(D41,E41,F41),'ESG Database'!$I$15:$S$818,5,0),"")</f>
        <v>4</v>
      </c>
      <c r="M41" s="281">
        <f>IFERROR(VLOOKUP(_xlfn.CONCAT(D41,E41,F41),'ESG Database'!$I$15:$S$818,6,0),"")</f>
        <v>4</v>
      </c>
      <c r="N41" s="281">
        <f>IFERROR(VLOOKUP(_xlfn.CONCAT(D41,E41,F41),'ESG Database'!$I$15:$S$818,7,0),"")</f>
        <v>4</v>
      </c>
      <c r="O41" s="314">
        <f t="shared" si="0"/>
        <v>-0.19999999999999996</v>
      </c>
      <c r="P41" s="314">
        <f t="shared" si="1"/>
        <v>0</v>
      </c>
      <c r="Q41" s="1349" t="str">
        <f>IFERROR(VLOOKUP(_xlfn.CONCAT(D41,E41,F41),'ESG Database'!$I$15:$S$818,11,0),"")</f>
        <v>-</v>
      </c>
      <c r="R41" s="282" t="str">
        <f>IFERROR(VLOOKUP(_xlfn.CONCAT(D41,E41,F41),'ESG Database'!$I$15:$S$818,12,0),"")</f>
        <v/>
      </c>
    </row>
    <row r="42" spans="1:18" ht="14">
      <c r="A42" s="43"/>
      <c r="B42" s="1849"/>
      <c r="C42" s="1849"/>
      <c r="D42" s="190" t="s">
        <v>400</v>
      </c>
      <c r="E42" s="159" t="s">
        <v>21</v>
      </c>
      <c r="F42" s="159" t="s">
        <v>24</v>
      </c>
      <c r="G42" s="112" t="s">
        <v>401</v>
      </c>
      <c r="H42" s="104" t="str">
        <f>IFERROR(VLOOKUP(D42,'ESG Database'!$D$15:$M$818,3,0),"")</f>
        <v>%</v>
      </c>
      <c r="I42" s="474">
        <f>IFERROR(VLOOKUP(_xlfn.CONCAT(D42,E42,F42),'ESG Database'!$I$15:$S$818,2,0),"")</f>
        <v>1</v>
      </c>
      <c r="J42" s="474">
        <f>IFERROR(VLOOKUP(_xlfn.CONCAT(D42,E42,F42),'ESG Database'!$I$15:$S$818,3,0),"")</f>
        <v>1</v>
      </c>
      <c r="K42" s="474">
        <f>IFERROR(VLOOKUP(_xlfn.CONCAT(D42,E42,F42),'ESG Database'!$I$15:$S$818,4,0),"")</f>
        <v>1</v>
      </c>
      <c r="L42" s="474">
        <f>IFERROR(VLOOKUP(_xlfn.CONCAT(D42,E42,F42),'ESG Database'!$I$15:$S$818,5,0),"")</f>
        <v>1</v>
      </c>
      <c r="M42" s="474">
        <f>IFERROR(VLOOKUP(_xlfn.CONCAT(D42,E42,F42),'ESG Database'!$I$15:$S$818,6,0),"")</f>
        <v>1</v>
      </c>
      <c r="N42" s="474">
        <f>IFERROR(VLOOKUP(_xlfn.CONCAT(D42,E42,F42),'ESG Database'!$I$15:$S$818,7,0),"")</f>
        <v>1</v>
      </c>
      <c r="O42" s="314">
        <f t="shared" si="0"/>
        <v>0</v>
      </c>
      <c r="P42" s="314"/>
      <c r="Q42" s="1349" t="str">
        <f>IFERROR(VLOOKUP(_xlfn.CONCAT(D42,E42,F42),'ESG Database'!$I$15:$S$818,11,0),"")</f>
        <v>-</v>
      </c>
      <c r="R42" s="282" t="str">
        <f>IFERROR(VLOOKUP(_xlfn.CONCAT(D42,E42,F42),'ESG Database'!$I$15:$S$818,12,0),"")</f>
        <v/>
      </c>
    </row>
    <row r="43" spans="1:18" ht="14">
      <c r="A43" s="43"/>
      <c r="B43" s="1842" t="s">
        <v>402</v>
      </c>
      <c r="C43" s="1842"/>
      <c r="D43" s="269" t="s">
        <v>403</v>
      </c>
      <c r="E43" s="283" t="s">
        <v>21</v>
      </c>
      <c r="F43" s="283" t="s">
        <v>24</v>
      </c>
      <c r="G43" s="270" t="s">
        <v>399</v>
      </c>
      <c r="H43" s="708" t="str">
        <f>IFERROR(VLOOKUP(D43,'ESG Database'!$D$15:$M$818,3,0),"")</f>
        <v>#</v>
      </c>
      <c r="I43" s="271">
        <f>IFERROR(VLOOKUP(_xlfn.CONCAT(D43,E43,F43),'ESG Database'!$I$15:$S$818,2,0),"")</f>
        <v>4</v>
      </c>
      <c r="J43" s="271">
        <f>IFERROR(VLOOKUP(_xlfn.CONCAT(D43,E43,F43),'ESG Database'!$I$15:$S$818,3,0),"")</f>
        <v>5</v>
      </c>
      <c r="K43" s="271">
        <f>IFERROR(VLOOKUP(_xlfn.CONCAT(D43,E43,F43),'ESG Database'!$I$15:$S$818,4,0),"")</f>
        <v>5</v>
      </c>
      <c r="L43" s="271">
        <f>IFERROR(VLOOKUP(_xlfn.CONCAT(D43,E43,F43),'ESG Database'!$I$15:$S$818,5,0),"")</f>
        <v>5</v>
      </c>
      <c r="M43" s="271">
        <f>IFERROR(VLOOKUP(_xlfn.CONCAT(D43,E43,F43),'ESG Database'!$I$15:$S$818,6,0),"")</f>
        <v>5</v>
      </c>
      <c r="N43" s="271">
        <f>IFERROR(VLOOKUP(_xlfn.CONCAT(D43,E43,F43),'ESG Database'!$I$15:$S$818,7,0),"")</f>
        <v>5</v>
      </c>
      <c r="O43" s="1611">
        <f t="shared" si="0"/>
        <v>0.25</v>
      </c>
      <c r="P43" s="1611">
        <f t="shared" si="1"/>
        <v>0</v>
      </c>
      <c r="Q43" s="1351" t="str">
        <f>IFERROR(VLOOKUP(_xlfn.CONCAT(D43,E43,F43),'ESG Database'!$I$15:$S$818,11,0),"")</f>
        <v>-</v>
      </c>
      <c r="R43" s="272" t="str">
        <f>IFERROR(VLOOKUP(_xlfn.CONCAT(D43,E43,F43),'ESG Database'!$I$15:$S$818,12,0),"")</f>
        <v/>
      </c>
    </row>
    <row r="44" spans="1:18" ht="14">
      <c r="A44" s="43"/>
      <c r="B44" s="1849"/>
      <c r="C44" s="1849"/>
      <c r="D44" s="273" t="s">
        <v>404</v>
      </c>
      <c r="E44" s="284" t="s">
        <v>21</v>
      </c>
      <c r="F44" s="284" t="s">
        <v>24</v>
      </c>
      <c r="G44" s="274" t="s">
        <v>401</v>
      </c>
      <c r="H44" s="710" t="str">
        <f>IFERROR(VLOOKUP(D44,'ESG Database'!$D$15:$M$818,3,0),"")</f>
        <v>%</v>
      </c>
      <c r="I44" s="475">
        <f>IFERROR(VLOOKUP(_xlfn.CONCAT(D44,E44,F44),'ESG Database'!$I$15:$S$818,2,0),"")</f>
        <v>1</v>
      </c>
      <c r="J44" s="475">
        <f>IFERROR(VLOOKUP(_xlfn.CONCAT(D44,E44,F44),'ESG Database'!$I$15:$S$818,3,0),"")</f>
        <v>1</v>
      </c>
      <c r="K44" s="475">
        <f>IFERROR(VLOOKUP(_xlfn.CONCAT(D44,E44,F44),'ESG Database'!$I$15:$S$818,4,0),"")</f>
        <v>1</v>
      </c>
      <c r="L44" s="475">
        <f>IFERROR(VLOOKUP(_xlfn.CONCAT(D44,E44,F44),'ESG Database'!$I$15:$S$818,5,0),"")</f>
        <v>1</v>
      </c>
      <c r="M44" s="475">
        <f>IFERROR(VLOOKUP(_xlfn.CONCAT(D44,E44,F44),'ESG Database'!$I$15:$S$818,6,0),"")</f>
        <v>1</v>
      </c>
      <c r="N44" s="475">
        <f>IFERROR(VLOOKUP(_xlfn.CONCAT(D44,E44,F44),'ESG Database'!$I$15:$S$818,7,0),"")</f>
        <v>1</v>
      </c>
      <c r="O44" s="1612">
        <f t="shared" si="0"/>
        <v>0</v>
      </c>
      <c r="P44" s="1612"/>
      <c r="Q44" s="1350" t="str">
        <f>IFERROR(VLOOKUP(_xlfn.CONCAT(D44,E44,F44),'ESG Database'!$I$15:$S$818,11,0),"")</f>
        <v>-</v>
      </c>
      <c r="R44" s="276" t="str">
        <f>IFERROR(VLOOKUP(_xlfn.CONCAT(D44,E44,F44),'ESG Database'!$I$15:$S$818,12,0),"")</f>
        <v/>
      </c>
    </row>
    <row r="45" spans="1:18" ht="14">
      <c r="A45" s="43"/>
      <c r="B45" s="1842" t="s">
        <v>405</v>
      </c>
      <c r="C45" s="1842"/>
      <c r="D45" s="190" t="s">
        <v>406</v>
      </c>
      <c r="E45" s="159" t="s">
        <v>21</v>
      </c>
      <c r="F45" s="159" t="s">
        <v>24</v>
      </c>
      <c r="G45" s="112" t="s">
        <v>399</v>
      </c>
      <c r="H45" s="104" t="str">
        <f>IFERROR(VLOOKUP(D45,'ESG Database'!$D$15:$M$818,3,0),"")</f>
        <v>#</v>
      </c>
      <c r="I45" s="281">
        <f>IFERROR(VLOOKUP(_xlfn.CONCAT(D45,E45,F45),'ESG Database'!$I$15:$S$818,2,0),"")</f>
        <v>4</v>
      </c>
      <c r="J45" s="281">
        <f>IFERROR(VLOOKUP(_xlfn.CONCAT(D45,E45,F45),'ESG Database'!$I$15:$S$818,3,0),"")</f>
        <v>4</v>
      </c>
      <c r="K45" s="281">
        <f>IFERROR(VLOOKUP(_xlfn.CONCAT(D45,E45,F45),'ESG Database'!$I$15:$S$818,4,0),"")</f>
        <v>4</v>
      </c>
      <c r="L45" s="281">
        <f>IFERROR(VLOOKUP(_xlfn.CONCAT(D45,E45,F45),'ESG Database'!$I$15:$S$818,5,0),"")</f>
        <v>4</v>
      </c>
      <c r="M45" s="281">
        <f>IFERROR(VLOOKUP(_xlfn.CONCAT(D45,E45,F45),'ESG Database'!$I$15:$S$818,6,0),"")</f>
        <v>4</v>
      </c>
      <c r="N45" s="281">
        <f>IFERROR(VLOOKUP(_xlfn.CONCAT(D45,E45,F45),'ESG Database'!$I$15:$S$818,7,0),"")</f>
        <v>4</v>
      </c>
      <c r="O45" s="314">
        <f t="shared" si="0"/>
        <v>0</v>
      </c>
      <c r="P45" s="314">
        <f t="shared" si="1"/>
        <v>0</v>
      </c>
      <c r="Q45" s="1349" t="str">
        <f>IFERROR(VLOOKUP(_xlfn.CONCAT(D45,E45,F45),'ESG Database'!$I$15:$S$818,11,0),"")</f>
        <v>-</v>
      </c>
      <c r="R45" s="282" t="str">
        <f>IFERROR(VLOOKUP(_xlfn.CONCAT(D45,E45,F45),'ESG Database'!$I$15:$S$818,12,0),"")</f>
        <v/>
      </c>
    </row>
    <row r="46" spans="1:18" ht="14">
      <c r="A46" s="43"/>
      <c r="B46" s="1843"/>
      <c r="C46" s="1843"/>
      <c r="D46" s="190" t="s">
        <v>407</v>
      </c>
      <c r="E46" s="159" t="s">
        <v>21</v>
      </c>
      <c r="F46" s="159" t="s">
        <v>24</v>
      </c>
      <c r="G46" s="112" t="s">
        <v>401</v>
      </c>
      <c r="H46" s="104" t="str">
        <f>IFERROR(VLOOKUP(D46,'ESG Database'!$D$15:$M$818,3,0),"")</f>
        <v>%</v>
      </c>
      <c r="I46" s="474">
        <f>IFERROR(VLOOKUP(_xlfn.CONCAT(D46,E46,F46),'ESG Database'!$I$15:$S$818,2,0),"")</f>
        <v>0.75</v>
      </c>
      <c r="J46" s="474">
        <f>IFERROR(VLOOKUP(_xlfn.CONCAT(D46,E46,F46),'ESG Database'!$I$15:$S$818,3,0),"")</f>
        <v>1</v>
      </c>
      <c r="K46" s="474">
        <f>IFERROR(VLOOKUP(_xlfn.CONCAT(D46,E46,F46),'ESG Database'!$I$15:$S$818,4,0),"")</f>
        <v>1</v>
      </c>
      <c r="L46" s="474">
        <f>IFERROR(VLOOKUP(_xlfn.CONCAT(D46,E46,F46),'ESG Database'!$I$15:$S$818,5,0),"")</f>
        <v>1</v>
      </c>
      <c r="M46" s="474">
        <f>IFERROR(VLOOKUP(_xlfn.CONCAT(D46,E46,F46),'ESG Database'!$I$15:$S$818,6,0),"")</f>
        <v>1</v>
      </c>
      <c r="N46" s="474">
        <f>IFERROR(VLOOKUP(_xlfn.CONCAT(D46,E46,F46),'ESG Database'!$I$15:$S$818,7,0),"")</f>
        <v>1</v>
      </c>
      <c r="O46" s="314">
        <f t="shared" si="0"/>
        <v>0.33333333333333326</v>
      </c>
      <c r="P46" s="314"/>
      <c r="Q46" s="1349" t="str">
        <f>IFERROR(VLOOKUP(_xlfn.CONCAT(D46,E46,F46),'ESG Database'!$I$15:$S$818,11,0),"")</f>
        <v>-</v>
      </c>
      <c r="R46" s="282" t="str">
        <f>IFERROR(VLOOKUP(_xlfn.CONCAT(D46,E46,F46),'ESG Database'!$I$15:$S$818,12,0),"")</f>
        <v/>
      </c>
    </row>
    <row r="47" spans="1:18" ht="14">
      <c r="A47" s="43"/>
      <c r="B47" s="1842" t="s">
        <v>408</v>
      </c>
      <c r="C47" s="1842"/>
      <c r="D47" s="269" t="s">
        <v>409</v>
      </c>
      <c r="E47" s="283" t="s">
        <v>21</v>
      </c>
      <c r="F47" s="283" t="s">
        <v>24</v>
      </c>
      <c r="G47" s="270" t="s">
        <v>399</v>
      </c>
      <c r="H47" s="708" t="str">
        <f>IFERROR(VLOOKUP(D47,'ESG Database'!$D$15:$M$818,3,0),"")</f>
        <v>#</v>
      </c>
      <c r="I47" s="271">
        <f>IFERROR(VLOOKUP(_xlfn.CONCAT(D47,E47,F47),'ESG Database'!$I$15:$S$818,2,0),"")</f>
        <v>6</v>
      </c>
      <c r="J47" s="271">
        <f>IFERROR(VLOOKUP(_xlfn.CONCAT(D47,E47,F47),'ESG Database'!$I$15:$S$818,3,0),"")</f>
        <v>6</v>
      </c>
      <c r="K47" s="271">
        <f>IFERROR(VLOOKUP(_xlfn.CONCAT(D47,E47,F47),'ESG Database'!$I$15:$S$818,4,0),"")</f>
        <v>6</v>
      </c>
      <c r="L47" s="271">
        <f>IFERROR(VLOOKUP(_xlfn.CONCAT(D47,E47,F47),'ESG Database'!$I$15:$S$818,5,0),"")</f>
        <v>6</v>
      </c>
      <c r="M47" s="271">
        <f>IFERROR(VLOOKUP(_xlfn.CONCAT(D47,E47,F47),'ESG Database'!$I$15:$S$818,6,0),"")</f>
        <v>5</v>
      </c>
      <c r="N47" s="271">
        <f>IFERROR(VLOOKUP(_xlfn.CONCAT(D47,E47,F47),'ESG Database'!$I$15:$S$818,7,0),"")</f>
        <v>6</v>
      </c>
      <c r="O47" s="1611">
        <f t="shared" si="0"/>
        <v>0</v>
      </c>
      <c r="P47" s="1611">
        <f t="shared" si="1"/>
        <v>0.19999999999999996</v>
      </c>
      <c r="Q47" s="1351" t="str">
        <f>IFERROR(VLOOKUP(_xlfn.CONCAT(D47,E47,F47),'ESG Database'!$I$15:$S$818,11,0),"")</f>
        <v>-</v>
      </c>
      <c r="R47" s="272" t="str">
        <f>IFERROR(VLOOKUP(_xlfn.CONCAT(D47,E47,F47),'ESG Database'!$I$15:$S$818,12,0),"")</f>
        <v/>
      </c>
    </row>
    <row r="48" spans="1:18" ht="14">
      <c r="A48" s="43"/>
      <c r="B48" s="1844"/>
      <c r="C48" s="1844"/>
      <c r="D48" s="1065" t="s">
        <v>410</v>
      </c>
      <c r="E48" s="285" t="s">
        <v>21</v>
      </c>
      <c r="F48" s="285" t="s">
        <v>24</v>
      </c>
      <c r="G48" s="286" t="s">
        <v>401</v>
      </c>
      <c r="H48" s="714" t="str">
        <f>IFERROR(VLOOKUP(D48,'ESG Database'!$D$15:$M$818,3,0),"")</f>
        <v>%</v>
      </c>
      <c r="I48" s="476">
        <f>IFERROR(VLOOKUP(_xlfn.CONCAT(D48,E48,F48),'ESG Database'!$I$15:$S$818,2,0),"")</f>
        <v>0.6</v>
      </c>
      <c r="J48" s="476">
        <f>IFERROR(VLOOKUP(_xlfn.CONCAT(D48,E48,F48),'ESG Database'!$I$15:$S$818,3,0),"")</f>
        <v>0.6</v>
      </c>
      <c r="K48" s="476">
        <f>IFERROR(VLOOKUP(_xlfn.CONCAT(D48,E48,F48),'ESG Database'!$I$15:$S$818,4,0),"")</f>
        <v>0.6</v>
      </c>
      <c r="L48" s="476">
        <f>IFERROR(VLOOKUP(_xlfn.CONCAT(D48,E48,F48),'ESG Database'!$I$15:$S$818,5,0),"")</f>
        <v>0.6</v>
      </c>
      <c r="M48" s="476">
        <f>IFERROR(VLOOKUP(_xlfn.CONCAT(D48,E48,F48),'ESG Database'!$I$15:$S$818,6,0),"")</f>
        <v>0.5</v>
      </c>
      <c r="N48" s="476">
        <f>IFERROR(VLOOKUP(_xlfn.CONCAT(D48,E48,F48),'ESG Database'!$I$15:$S$818,7,0),"")</f>
        <v>0.6</v>
      </c>
      <c r="O48" s="1614">
        <f t="shared" si="0"/>
        <v>0</v>
      </c>
      <c r="P48" s="1614"/>
      <c r="Q48" s="1610" t="str">
        <f>IFERROR(VLOOKUP(_xlfn.CONCAT(D48,E48,F48),'ESG Database'!$I$15:$S$818,11,0),"")</f>
        <v>-</v>
      </c>
      <c r="R48" s="288" t="str">
        <f>IFERROR(VLOOKUP(_xlfn.CONCAT(D48,E48,F48),'ESG Database'!$I$15:$S$818,12,0),"")</f>
        <v/>
      </c>
    </row>
    <row r="49" spans="1:18" ht="14">
      <c r="A49" s="43"/>
      <c r="B49" s="313" t="s">
        <v>53</v>
      </c>
      <c r="C49" s="185"/>
      <c r="D49" s="111"/>
      <c r="E49" s="111"/>
      <c r="F49" s="111"/>
      <c r="G49" s="103"/>
      <c r="H49" s="715"/>
      <c r="I49" s="658"/>
      <c r="J49" s="658"/>
      <c r="K49" s="658"/>
      <c r="L49" s="658"/>
      <c r="M49" s="658"/>
      <c r="N49" s="658"/>
      <c r="O49" s="658"/>
      <c r="P49" s="658"/>
      <c r="Q49" s="111"/>
    </row>
    <row r="50" spans="1:18" ht="14">
      <c r="A50" s="43"/>
      <c r="B50" s="185"/>
      <c r="C50" s="185"/>
      <c r="D50" s="111"/>
      <c r="E50" s="111"/>
      <c r="F50" s="111"/>
      <c r="G50" s="103"/>
      <c r="H50" s="715"/>
      <c r="I50" s="658"/>
      <c r="J50" s="658"/>
      <c r="K50" s="658"/>
      <c r="L50" s="658"/>
      <c r="M50" s="658"/>
      <c r="N50" s="658"/>
      <c r="O50" s="658"/>
      <c r="P50" s="658"/>
      <c r="Q50" s="111"/>
    </row>
    <row r="51" spans="1:18" ht="14">
      <c r="A51" s="43"/>
      <c r="B51" s="56" t="s">
        <v>411</v>
      </c>
      <c r="C51" s="56"/>
      <c r="D51" s="43"/>
      <c r="E51" s="43"/>
      <c r="F51" s="43"/>
      <c r="G51" s="43"/>
      <c r="H51" s="47"/>
      <c r="I51" s="99"/>
      <c r="J51" s="99"/>
      <c r="K51" s="99"/>
      <c r="L51" s="99"/>
      <c r="M51" s="99"/>
      <c r="N51" s="99"/>
      <c r="O51" s="99"/>
      <c r="P51" s="99"/>
      <c r="Q51" s="43"/>
    </row>
    <row r="52" spans="1:18" ht="28">
      <c r="A52" s="43"/>
      <c r="B52" s="61" t="s">
        <v>89</v>
      </c>
      <c r="C52" s="61" t="s">
        <v>178</v>
      </c>
      <c r="D52" s="61" t="s">
        <v>11</v>
      </c>
      <c r="E52" s="61"/>
      <c r="F52" s="61"/>
      <c r="G52" s="61" t="s">
        <v>14</v>
      </c>
      <c r="H52" s="61" t="s">
        <v>15</v>
      </c>
      <c r="I52" s="62">
        <v>2019</v>
      </c>
      <c r="J52" s="62">
        <v>2021</v>
      </c>
      <c r="K52" s="62">
        <v>2022</v>
      </c>
      <c r="L52" s="62">
        <v>2023</v>
      </c>
      <c r="M52" s="62">
        <v>2024</v>
      </c>
      <c r="N52" s="825">
        <v>2025</v>
      </c>
      <c r="O52" s="825" t="s">
        <v>16</v>
      </c>
      <c r="P52" s="825" t="s">
        <v>1245</v>
      </c>
      <c r="Q52" s="63" t="s">
        <v>151</v>
      </c>
      <c r="R52" s="63" t="s">
        <v>95</v>
      </c>
    </row>
    <row r="53" spans="1:18">
      <c r="A53" s="43"/>
      <c r="B53" s="1744" t="s">
        <v>412</v>
      </c>
      <c r="C53" s="160"/>
      <c r="D53" s="289" t="s">
        <v>413</v>
      </c>
      <c r="E53" s="289" t="s">
        <v>21</v>
      </c>
      <c r="F53" s="289" t="s">
        <v>24</v>
      </c>
      <c r="G53" s="160" t="s">
        <v>399</v>
      </c>
      <c r="H53" s="248" t="str">
        <f>IFERROR(VLOOKUP(D53,'ESG Database'!$D$15:$M$818,3,0),"")</f>
        <v>#</v>
      </c>
      <c r="I53" s="470">
        <f>IFERROR(VLOOKUP(_xlfn.CONCAT(D53,E53,F53),'ESG Database'!$I$15:$S$818,2,0),"")</f>
        <v>11</v>
      </c>
      <c r="J53" s="470">
        <f>IFERROR(VLOOKUP(_xlfn.CONCAT(D53,E53,F53),'ESG Database'!$I$15:$S$818,3,0),"")</f>
        <v>13</v>
      </c>
      <c r="K53" s="470">
        <f>IFERROR(VLOOKUP(_xlfn.CONCAT(D53,E53,F53),'ESG Database'!$I$15:$S$818,4,0),"")</f>
        <v>14</v>
      </c>
      <c r="L53" s="470">
        <f>IFERROR(VLOOKUP(_xlfn.CONCAT(D53,E53,F53),'ESG Database'!$I$15:$S$818,5,0),"")</f>
        <v>14</v>
      </c>
      <c r="M53" s="470">
        <f>IFERROR(VLOOKUP(_xlfn.CONCAT(D53,E53,F53),'ESG Database'!$I$15:$S$818,6,0),"")</f>
        <v>14</v>
      </c>
      <c r="N53" s="470">
        <f>IFERROR(VLOOKUP(_xlfn.CONCAT(D53,E53,F53),'ESG Database'!$I$15:$S$818,7,0),"")</f>
        <v>15</v>
      </c>
      <c r="O53" s="250">
        <f t="shared" ref="O53:O60" si="2">IFERROR(N53/I53-1,"-")</f>
        <v>0.36363636363636354</v>
      </c>
      <c r="P53" s="251">
        <f t="shared" ref="P53:P60" si="3">IFERROR(N53/M53-1,"-")</f>
        <v>7.1428571428571397E-2</v>
      </c>
      <c r="Q53" s="1317" t="str">
        <f>IFERROR(VLOOKUP(_xlfn.CONCAT(D53,E53,F53),'ESG Database'!$I$15:$S$818,10,0),"")</f>
        <v>-</v>
      </c>
      <c r="R53" s="1317" t="str">
        <f>IFERROR(VLOOKUP(_xlfn.CONCAT(D53,E53,F53),'ESG Database'!$I$15:$S$818,11,0),"")</f>
        <v>-</v>
      </c>
    </row>
    <row r="54" spans="1:18" ht="14">
      <c r="A54" s="43"/>
      <c r="B54" s="1745"/>
      <c r="C54" s="112" t="s">
        <v>194</v>
      </c>
      <c r="D54" s="190" t="s">
        <v>414</v>
      </c>
      <c r="E54" s="111" t="s">
        <v>21</v>
      </c>
      <c r="F54" s="111" t="s">
        <v>195</v>
      </c>
      <c r="G54" s="112" t="s">
        <v>415</v>
      </c>
      <c r="H54" s="262" t="str">
        <f>IFERROR(VLOOKUP(D54,'ESG Database'!$D$15:$M$818,3,0),"")</f>
        <v>#</v>
      </c>
      <c r="I54" s="1414" t="str">
        <f>IFERROR(VLOOKUP(_xlfn.CONCAT(D54,E54,F54),'ESG Database'!$I$15:$S$818,2,0),"")</f>
        <v>-</v>
      </c>
      <c r="J54" s="1414" t="str">
        <f>IFERROR(VLOOKUP(_xlfn.CONCAT(D54,E54,F54),'ESG Database'!$I$15:$S$818,3,0),"")</f>
        <v>-</v>
      </c>
      <c r="K54" s="1414" t="str">
        <f>IFERROR(VLOOKUP(_xlfn.CONCAT(D54,E54,F54),'ESG Database'!$I$15:$S$818,4,0),"")</f>
        <v>-</v>
      </c>
      <c r="L54" s="1415">
        <f>IFERROR(VLOOKUP(_xlfn.CONCAT(D54,E54,F54),'ESG Database'!$I$15:$S$818,5,0),"")</f>
        <v>12</v>
      </c>
      <c r="M54" s="1409">
        <f>IFERROR(VLOOKUP(_xlfn.CONCAT(D54,E54,F54),'ESG Database'!$I$15:$S$818,6,0),"")</f>
        <v>12</v>
      </c>
      <c r="N54" s="1409">
        <f>IFERROR(VLOOKUP(_xlfn.CONCAT(D54,E54,F54),'ESG Database'!$I$15:$S$818,7,0),"")</f>
        <v>10</v>
      </c>
      <c r="O54" s="620" t="str">
        <f t="shared" si="2"/>
        <v>-</v>
      </c>
      <c r="P54" s="264">
        <f t="shared" si="3"/>
        <v>-0.16666666666666663</v>
      </c>
      <c r="Q54" s="1615" t="str">
        <f>IFERROR(VLOOKUP(_xlfn.CONCAT(D54,E54,F54),'ESG Database'!$I$15:$S$818,10,0),"")</f>
        <v>-</v>
      </c>
      <c r="R54" s="1615" t="str">
        <f>IFERROR(VLOOKUP(_xlfn.CONCAT(D54,E54,F54),'ESG Database'!$I$15:$S$818,11,0),"")</f>
        <v>-</v>
      </c>
    </row>
    <row r="55" spans="1:18">
      <c r="A55" s="43"/>
      <c r="B55" s="1745"/>
      <c r="C55" s="112" t="s">
        <v>197</v>
      </c>
      <c r="D55" s="466" t="s">
        <v>414</v>
      </c>
      <c r="E55" s="112" t="s">
        <v>21</v>
      </c>
      <c r="F55" s="112" t="s">
        <v>34</v>
      </c>
      <c r="G55" s="181" t="s">
        <v>415</v>
      </c>
      <c r="H55" s="262" t="str">
        <f>IFERROR(VLOOKUP(D55,'ESG Database'!$D$15:$M$818,3,0),"")</f>
        <v>#</v>
      </c>
      <c r="I55" s="1414" t="str">
        <f>IFERROR(VLOOKUP(_xlfn.CONCAT(D55,E55,F55),'ESG Database'!$I$15:$S$818,2,0),"")</f>
        <v>-</v>
      </c>
      <c r="J55" s="1414" t="str">
        <f>IFERROR(VLOOKUP(_xlfn.CONCAT(D55,E55,F55),'ESG Database'!$I$15:$S$818,3,0),"")</f>
        <v>-</v>
      </c>
      <c r="K55" s="1416" t="str">
        <f>IFERROR(VLOOKUP(_xlfn.CONCAT(D55,E55,F55),'ESG Database'!$I$15:$S$818,4,0),"")</f>
        <v>-</v>
      </c>
      <c r="L55" s="1417">
        <f>IFERROR(VLOOKUP(_xlfn.CONCAT(D55,E55,F55),'ESG Database'!$I$15:$S$818,5,0),"")</f>
        <v>2</v>
      </c>
      <c r="M55" s="1409">
        <f>IFERROR(VLOOKUP(_xlfn.CONCAT(D55,E55,F55),'ESG Database'!$I$15:$S$818,6,0),"")</f>
        <v>2</v>
      </c>
      <c r="N55" s="1409">
        <f>IFERROR(VLOOKUP(_xlfn.CONCAT(D55,E55,F55),'ESG Database'!$I$15:$S$818,7,0),"")</f>
        <v>3</v>
      </c>
      <c r="O55" s="620" t="str">
        <f t="shared" si="2"/>
        <v>-</v>
      </c>
      <c r="P55" s="264">
        <f t="shared" si="3"/>
        <v>0.5</v>
      </c>
      <c r="Q55" s="1615" t="str">
        <f>IFERROR(VLOOKUP(_xlfn.CONCAT(D55,E55,F55),'ESG Database'!$I$15:$S$818,10,0),"")</f>
        <v>-</v>
      </c>
      <c r="R55" s="1615" t="str">
        <f>IFERROR(VLOOKUP(_xlfn.CONCAT(D55,E55,F55),'ESG Database'!$I$15:$S$818,11,0),"")</f>
        <v>-</v>
      </c>
    </row>
    <row r="56" spans="1:18" ht="20" customHeight="1">
      <c r="A56" s="43"/>
      <c r="B56" s="1750" t="s">
        <v>416</v>
      </c>
      <c r="C56" s="178"/>
      <c r="D56" s="179" t="s">
        <v>417</v>
      </c>
      <c r="E56" s="179" t="s">
        <v>21</v>
      </c>
      <c r="F56" s="179" t="s">
        <v>24</v>
      </c>
      <c r="G56" s="178" t="s">
        <v>399</v>
      </c>
      <c r="H56" s="292" t="str">
        <f>IFERROR(VLOOKUP(D56,'ESG Database'!$D$15:$M$818,3,0),"")</f>
        <v>#</v>
      </c>
      <c r="I56" s="1410">
        <f>IFERROR(VLOOKUP(_xlfn.CONCAT(D56,E56,F56),'ESG Database'!$I$15:$S$818,2,0),"")</f>
        <v>26</v>
      </c>
      <c r="J56" s="1410">
        <f>IFERROR(VLOOKUP(_xlfn.CONCAT(D56,E56,F56),'ESG Database'!$I$15:$S$818,3,0),"")</f>
        <v>29</v>
      </c>
      <c r="K56" s="1410">
        <f>IFERROR(VLOOKUP(_xlfn.CONCAT(D56,E56,F56),'ESG Database'!$I$15:$S$818,4,0),"")</f>
        <v>29</v>
      </c>
      <c r="L56" s="1368">
        <f>IFERROR(VLOOKUP(_xlfn.CONCAT(D56,E56,F56),'ESG Database'!$I$15:$S$818,5,0),"")</f>
        <v>38</v>
      </c>
      <c r="M56" s="1410">
        <f>IFERROR(VLOOKUP(_xlfn.CONCAT(D56,E56,F56),'ESG Database'!$I$15:$S$818,6,0),"")</f>
        <v>35</v>
      </c>
      <c r="N56" s="1411">
        <f>IFERROR(VLOOKUP(_xlfn.CONCAT(D56,E56,F56),'ESG Database'!$I$15:$S$818,7,0),"")</f>
        <v>37</v>
      </c>
      <c r="O56" s="293">
        <f t="shared" si="2"/>
        <v>0.42307692307692313</v>
      </c>
      <c r="P56" s="298">
        <f t="shared" si="3"/>
        <v>5.7142857142857162E-2</v>
      </c>
      <c r="Q56" s="1616" t="str">
        <f>IFERROR(VLOOKUP(_xlfn.CONCAT(D56,E56,F56),'ESG Database'!$I$15:$S$818,10,0),"")</f>
        <v>-</v>
      </c>
      <c r="R56" s="1616" t="str">
        <f>IFERROR(VLOOKUP(_xlfn.CONCAT(D56,E56,F56),'ESG Database'!$I$15:$S$818,11,0),"")</f>
        <v>-</v>
      </c>
    </row>
    <row r="57" spans="1:18" ht="17" customHeight="1">
      <c r="A57" s="43"/>
      <c r="B57" s="1745"/>
      <c r="C57" s="112" t="s">
        <v>194</v>
      </c>
      <c r="D57" s="190" t="s">
        <v>298</v>
      </c>
      <c r="E57" s="159" t="s">
        <v>21</v>
      </c>
      <c r="F57" s="159" t="s">
        <v>195</v>
      </c>
      <c r="G57" s="112" t="s">
        <v>415</v>
      </c>
      <c r="H57" s="262" t="str">
        <f>IFERROR(VLOOKUP(D57,'ESG Database'!$D$15:$M$818,3,0),"")</f>
        <v>%</v>
      </c>
      <c r="I57" s="628">
        <f>IFERROR(VLOOKUP(_xlfn.CONCAT(D57,E57,F57),'ESG Database'!$I$15:$S$818,2,0),"")</f>
        <v>0.73099999999999998</v>
      </c>
      <c r="J57" s="1158">
        <f>IFERROR(VLOOKUP(_xlfn.CONCAT(D57,E57,F57),'ESG Database'!$I$15:$S$818,3,0),"")</f>
        <v>0.72399999999999998</v>
      </c>
      <c r="K57" s="628">
        <f>IFERROR(VLOOKUP(_xlfn.CONCAT(D57,E57,F57),'ESG Database'!$I$15:$S$818,4,0),"")</f>
        <v>0.72399999999999998</v>
      </c>
      <c r="L57" s="1158">
        <f>IFERROR(VLOOKUP(_xlfn.CONCAT(D57,E57,F57),'ESG Database'!$I$15:$S$818,5,0),"")</f>
        <v>0.71099999999999997</v>
      </c>
      <c r="M57" s="1158">
        <f>IFERROR(VLOOKUP(_xlfn.CONCAT(D57,E57,F57),'ESG Database'!$I$15:$S$818,6,0),"")</f>
        <v>0.74299999999999999</v>
      </c>
      <c r="N57" s="1158">
        <f>IFERROR(VLOOKUP(_xlfn.CONCAT(D57,E57,F57),'ESG Database'!$I$15:$S$818,7,0),"")</f>
        <v>0.77100000000000002</v>
      </c>
      <c r="O57" s="115">
        <f>IFERROR(N57/I57-1,"-")</f>
        <v>5.4719562243502162E-2</v>
      </c>
      <c r="P57" s="291">
        <f>IFERROR(N57/M57-1,"-")</f>
        <v>3.7685060565275874E-2</v>
      </c>
      <c r="Q57" s="1615" t="str">
        <f>IFERROR(VLOOKUP(_xlfn.CONCAT(D57,E57,F57),'ESG Database'!$I$15:$S$818,10,0),"")</f>
        <v>-</v>
      </c>
      <c r="R57" s="1615" t="str">
        <f>IFERROR(VLOOKUP(_xlfn.CONCAT(D57,E57,F57),'ESG Database'!$I$15:$S$818,11,0),"")</f>
        <v>-</v>
      </c>
    </row>
    <row r="58" spans="1:18" ht="17" customHeight="1">
      <c r="A58" s="43"/>
      <c r="B58" s="1746"/>
      <c r="C58" s="181" t="s">
        <v>197</v>
      </c>
      <c r="D58" s="466" t="s">
        <v>298</v>
      </c>
      <c r="E58" s="166" t="s">
        <v>21</v>
      </c>
      <c r="F58" s="166" t="s">
        <v>34</v>
      </c>
      <c r="G58" s="181" t="s">
        <v>415</v>
      </c>
      <c r="H58" s="294" t="str">
        <f>IFERROR(VLOOKUP(D58,'ESG Database'!$D$15:$M$818,3,0),"")</f>
        <v>%</v>
      </c>
      <c r="I58" s="1412">
        <f>IFERROR(VLOOKUP(_xlfn.CONCAT(D58,E58,F58),'ESG Database'!$I$15:$S$818,2,0),"")</f>
        <v>0.26900000000000002</v>
      </c>
      <c r="J58" s="1412">
        <f>IFERROR(VLOOKUP(_xlfn.CONCAT(D58,E58,F58),'ESG Database'!$I$15:$S$818,3,0),"")</f>
        <v>0.27600000000000002</v>
      </c>
      <c r="K58" s="1412">
        <f>IFERROR(VLOOKUP(_xlfn.CONCAT(D58,E58,F58),'ESG Database'!$I$15:$S$818,4,0),"")</f>
        <v>0.27600000000000002</v>
      </c>
      <c r="L58" s="1412">
        <f>IFERROR(VLOOKUP(_xlfn.CONCAT(D58,E58,F58),'ESG Database'!$I$15:$S$818,5,0),"")</f>
        <v>0.28899999999999998</v>
      </c>
      <c r="M58" s="1412">
        <f>IFERROR(VLOOKUP(_xlfn.CONCAT(D58,E58,F58),'ESG Database'!$I$15:$S$818,6,0),"")</f>
        <v>0.25700000000000001</v>
      </c>
      <c r="N58" s="1412">
        <f>IFERROR(VLOOKUP(_xlfn.CONCAT(D58,E58,F58),'ESG Database'!$I$15:$S$818,7,0),"")</f>
        <v>0.22900000000000001</v>
      </c>
      <c r="O58" s="295">
        <f>IFERROR(N58/I58-1,"-")</f>
        <v>-0.14869888475836435</v>
      </c>
      <c r="P58" s="296">
        <f>IFERROR(N58/M58-1,"-")</f>
        <v>-0.1089494163424124</v>
      </c>
      <c r="Q58" s="1617" t="str">
        <f>IFERROR(VLOOKUP(_xlfn.CONCAT(D58,E58,F58),'ESG Database'!$I$15:$S$818,10,0),"")</f>
        <v>-</v>
      </c>
      <c r="R58" s="1617" t="str">
        <f>IFERROR(VLOOKUP(_xlfn.CONCAT(D58,E58,F58),'ESG Database'!$I$15:$S$818,11,0),"")</f>
        <v>-</v>
      </c>
    </row>
    <row r="59" spans="1:18" ht="17" customHeight="1">
      <c r="A59" s="43"/>
      <c r="B59" s="1750" t="s">
        <v>296</v>
      </c>
      <c r="C59" s="178" t="s">
        <v>194</v>
      </c>
      <c r="D59" s="179" t="s">
        <v>39</v>
      </c>
      <c r="E59" s="179" t="s">
        <v>21</v>
      </c>
      <c r="F59" s="179" t="s">
        <v>195</v>
      </c>
      <c r="G59" s="178" t="s">
        <v>415</v>
      </c>
      <c r="H59" s="297" t="str">
        <f>IFERROR(VLOOKUP(D59,'ESG Database'!$D$15:$M$818,3,0),"")</f>
        <v>%</v>
      </c>
      <c r="I59" s="1418" t="str">
        <f>IFERROR(VLOOKUP(_xlfn.CONCAT(D59,E59,F59),'ESG Database'!$I$15:$S$818,2,0),"")</f>
        <v>-</v>
      </c>
      <c r="J59" s="1413">
        <f>IFERROR(VLOOKUP(_xlfn.CONCAT(D59,E59,F59),'ESG Database'!$I$15:$S$818,3,0),"")</f>
        <v>0.77600000000000002</v>
      </c>
      <c r="K59" s="1413">
        <f>IFERROR(VLOOKUP(_xlfn.CONCAT(D59,E59,F59),'ESG Database'!$I$15:$S$818,4,0),"")</f>
        <v>0.75649999999999995</v>
      </c>
      <c r="L59" s="1413">
        <f>IFERROR(VLOOKUP(_xlfn.CONCAT(D59,E59,F59),'ESG Database'!$I$15:$S$818,5,0),"")</f>
        <v>0.73799999999999999</v>
      </c>
      <c r="M59" s="1413">
        <f>IFERROR(VLOOKUP(_xlfn.CONCAT(D59,E59,F59),'ESG Database'!$I$15:$S$818,6,0),"")</f>
        <v>0.71</v>
      </c>
      <c r="N59" s="1413">
        <f>IFERROR(VLOOKUP(_xlfn.CONCAT(D59,E59,F59),'ESG Database'!$I$15:$S$818,7,0),"")</f>
        <v>0.69499999999999995</v>
      </c>
      <c r="O59" s="1618" t="str">
        <f t="shared" si="2"/>
        <v>-</v>
      </c>
      <c r="P59" s="298">
        <f t="shared" si="3"/>
        <v>-2.1126760563380254E-2</v>
      </c>
      <c r="Q59" s="1616" t="str">
        <f>IFERROR(VLOOKUP(_xlfn.CONCAT(D59,E59,F59),'ESG Database'!$I$15:$S$818,10,0),"")</f>
        <v>-</v>
      </c>
      <c r="R59" s="1616" t="str">
        <f>IFERROR(VLOOKUP(_xlfn.CONCAT(D59,E59,F59),'ESG Database'!$I$15:$S$818,11,0),"")</f>
        <v>-</v>
      </c>
    </row>
    <row r="60" spans="1:18" ht="24" customHeight="1">
      <c r="A60" s="43"/>
      <c r="B60" s="1756"/>
      <c r="C60" s="105" t="s">
        <v>197</v>
      </c>
      <c r="D60" s="161" t="s">
        <v>39</v>
      </c>
      <c r="E60" s="161" t="s">
        <v>21</v>
      </c>
      <c r="F60" s="161" t="s">
        <v>34</v>
      </c>
      <c r="G60" s="105" t="s">
        <v>415</v>
      </c>
      <c r="H60" s="299" t="str">
        <f>IFERROR(VLOOKUP(D60,'ESG Database'!$D$15:$M$818,3,0),"")</f>
        <v>%</v>
      </c>
      <c r="I60" s="1419" t="str">
        <f>IFERROR(VLOOKUP(_xlfn.CONCAT(D60,E60,F60),'ESG Database'!$I$15:$S$818,2,0),"")</f>
        <v>-</v>
      </c>
      <c r="J60" s="629">
        <f>IFERROR(VLOOKUP(_xlfn.CONCAT(D60,E60,F60),'ESG Database'!$I$15:$S$818,3,0),"")</f>
        <v>0.224</v>
      </c>
      <c r="K60" s="629">
        <f>IFERROR(VLOOKUP(_xlfn.CONCAT(D60,E60,F60),'ESG Database'!$I$15:$S$818,4,0),"")</f>
        <v>0.24349999999999999</v>
      </c>
      <c r="L60" s="629">
        <f>IFERROR(VLOOKUP(_xlfn.CONCAT(D60,E60,F60),'ESG Database'!$I$15:$S$818,5,0),"")</f>
        <v>0.26200000000000001</v>
      </c>
      <c r="M60" s="629">
        <f>IFERROR(VLOOKUP(_xlfn.CONCAT(D60,E60,F60),'ESG Database'!$I$15:$S$818,6,0),"")</f>
        <v>0.28999999999999998</v>
      </c>
      <c r="N60" s="629">
        <f>IFERROR(VLOOKUP(_xlfn.CONCAT(D60,E60,F60),'ESG Database'!$I$15:$S$818,7,0),"")</f>
        <v>0.30499999999999999</v>
      </c>
      <c r="O60" s="1262" t="str">
        <f t="shared" si="2"/>
        <v>-</v>
      </c>
      <c r="P60" s="300">
        <f t="shared" si="3"/>
        <v>5.1724137931034475E-2</v>
      </c>
      <c r="Q60" s="301" t="str">
        <f>IFERROR(VLOOKUP(_xlfn.CONCAT(D60,E60,F60),'ESG Database'!$I$15:$S$818,10,0),"")</f>
        <v>&gt;=35%</v>
      </c>
      <c r="R60" s="1318" t="str">
        <f>IFERROR(VLOOKUP(_xlfn.CONCAT(D60,E60,F60),'ESG Database'!$I$15:$S$818,11,0),"")</f>
        <v>-</v>
      </c>
    </row>
    <row r="61" spans="1:18" ht="14.5">
      <c r="A61" s="43"/>
      <c r="B61" s="313" t="s">
        <v>53</v>
      </c>
      <c r="C61" s="112"/>
      <c r="D61" s="112"/>
      <c r="E61" s="112"/>
      <c r="F61" s="112"/>
      <c r="G61" s="111"/>
      <c r="H61" s="716"/>
      <c r="I61" s="717"/>
      <c r="J61" s="718"/>
      <c r="K61" s="717"/>
      <c r="L61" s="718"/>
      <c r="M61" s="717"/>
      <c r="N61" s="717"/>
      <c r="O61" s="719"/>
      <c r="P61" s="720"/>
      <c r="Q61" s="721"/>
    </row>
    <row r="62" spans="1:18">
      <c r="A62" s="43"/>
      <c r="B62" s="1807"/>
      <c r="C62" s="1807"/>
      <c r="D62" s="1807"/>
      <c r="E62" s="1807"/>
      <c r="F62" s="1807"/>
      <c r="G62" s="1807"/>
      <c r="H62" s="1807"/>
      <c r="I62" s="1807"/>
      <c r="J62" s="1807"/>
      <c r="K62" s="1807"/>
      <c r="L62" s="1807"/>
      <c r="M62" s="1807"/>
      <c r="N62" s="1807"/>
      <c r="O62" s="1807"/>
      <c r="P62" s="1807"/>
      <c r="Q62" s="1807"/>
    </row>
    <row r="63" spans="1:18" ht="14">
      <c r="A63" s="43"/>
      <c r="B63" s="522"/>
      <c r="C63" s="111"/>
      <c r="D63" s="111"/>
      <c r="E63" s="111"/>
      <c r="F63" s="111"/>
      <c r="G63" s="103"/>
      <c r="H63" s="715"/>
      <c r="I63" s="658"/>
      <c r="J63" s="658"/>
      <c r="K63" s="658"/>
      <c r="L63" s="658"/>
      <c r="M63" s="658"/>
      <c r="N63" s="658"/>
      <c r="O63" s="658"/>
      <c r="P63" s="658"/>
      <c r="Q63" s="111"/>
    </row>
    <row r="64" spans="1:18" ht="22.5">
      <c r="A64" s="43"/>
      <c r="B64" s="132" t="s">
        <v>418</v>
      </c>
      <c r="C64" s="54"/>
      <c r="D64" s="43"/>
      <c r="E64" s="43"/>
      <c r="F64" s="43"/>
      <c r="G64" s="43"/>
      <c r="H64" s="47"/>
      <c r="I64" s="99"/>
      <c r="J64" s="99"/>
      <c r="K64" s="99"/>
      <c r="L64" s="99"/>
      <c r="M64" s="99"/>
      <c r="N64" s="99"/>
      <c r="O64" s="99"/>
      <c r="P64" s="99"/>
      <c r="Q64" s="43"/>
    </row>
    <row r="65" spans="1:18">
      <c r="A65" s="43"/>
      <c r="B65" s="43"/>
      <c r="C65" s="43"/>
      <c r="D65" s="43"/>
      <c r="E65" s="43"/>
      <c r="F65" s="43"/>
      <c r="G65" s="43"/>
      <c r="H65" s="47"/>
      <c r="I65" s="99"/>
      <c r="J65" s="99"/>
      <c r="K65" s="99"/>
      <c r="L65" s="99"/>
      <c r="M65" s="99"/>
      <c r="N65" s="99"/>
      <c r="O65" s="99"/>
      <c r="P65" s="99"/>
      <c r="Q65" s="43"/>
      <c r="R65" t="str">
        <f>IFERROR(VLOOKUP(_xlfn.CONCAT(D65,E65,F65),'ESG Database'!$I$15:$S$818,11,0),"")</f>
        <v/>
      </c>
    </row>
    <row r="66" spans="1:18" ht="14">
      <c r="A66" s="43"/>
      <c r="B66" s="56" t="s">
        <v>419</v>
      </c>
      <c r="C66" s="56"/>
      <c r="D66" s="43"/>
      <c r="E66" s="43"/>
      <c r="F66" s="43"/>
      <c r="G66" s="43"/>
      <c r="H66" s="47"/>
      <c r="I66" s="99"/>
      <c r="J66" s="99"/>
      <c r="K66" s="99"/>
      <c r="L66" s="99"/>
      <c r="M66" s="99"/>
      <c r="N66" s="99"/>
      <c r="O66" s="99"/>
      <c r="P66" s="99"/>
      <c r="Q66" s="43"/>
    </row>
    <row r="67" spans="1:18" ht="28">
      <c r="A67" s="43"/>
      <c r="B67" s="61" t="s">
        <v>89</v>
      </c>
      <c r="C67" s="61"/>
      <c r="D67" s="61" t="s">
        <v>11</v>
      </c>
      <c r="E67" s="61"/>
      <c r="F67" s="61"/>
      <c r="G67" s="61" t="s">
        <v>14</v>
      </c>
      <c r="H67" s="61" t="s">
        <v>15</v>
      </c>
      <c r="I67" s="62">
        <v>2019</v>
      </c>
      <c r="J67" s="62">
        <v>2021</v>
      </c>
      <c r="K67" s="62">
        <v>2022</v>
      </c>
      <c r="L67" s="62">
        <v>2023</v>
      </c>
      <c r="M67" s="62">
        <v>2024</v>
      </c>
      <c r="N67" s="825">
        <v>2025</v>
      </c>
      <c r="O67" s="825" t="s">
        <v>16</v>
      </c>
      <c r="P67" s="825" t="s">
        <v>1245</v>
      </c>
      <c r="Q67" s="63" t="s">
        <v>151</v>
      </c>
      <c r="R67" s="63" t="s">
        <v>95</v>
      </c>
    </row>
    <row r="68" spans="1:18" ht="15" customHeight="1">
      <c r="A68" s="43"/>
      <c r="B68" s="1845" t="s">
        <v>420</v>
      </c>
      <c r="C68" s="133"/>
      <c r="D68" s="246" t="s">
        <v>421</v>
      </c>
      <c r="E68" s="246" t="s">
        <v>21</v>
      </c>
      <c r="F68" s="246" t="s">
        <v>24</v>
      </c>
      <c r="G68" s="1173" t="s">
        <v>422</v>
      </c>
      <c r="H68" s="1420" t="str">
        <f>IFERROR(VLOOKUP(D68,'ESG Database'!$D$15:$M$818,3,0),"")</f>
        <v>#</v>
      </c>
      <c r="I68" s="123">
        <f>IFERROR(VLOOKUP(_xlfn.CONCAT(D68,E68,F68),'ESG Database'!$I$15:$S$818,2,0),"")</f>
        <v>10</v>
      </c>
      <c r="J68" s="123">
        <f>IFERROR(VLOOKUP(_xlfn.CONCAT(D68,E68,F68),'ESG Database'!$I$15:$S$818,3,0),"")</f>
        <v>9</v>
      </c>
      <c r="K68" s="123">
        <f>IFERROR(VLOOKUP(_xlfn.CONCAT(D68,E68,F68),'ESG Database'!$I$15:$S$818,4,0),"")</f>
        <v>7</v>
      </c>
      <c r="L68" s="123">
        <f>IFERROR(VLOOKUP(_xlfn.CONCAT(D68,E68,F68),'ESG Database'!$I$15:$S$818,5,0),"")</f>
        <v>8</v>
      </c>
      <c r="M68" s="477">
        <f>IFERROR(VLOOKUP(_xlfn.CONCAT(D68,E68,F68),'ESG Database'!$I$15:$S$818,6,0),"")</f>
        <v>7</v>
      </c>
      <c r="N68" s="477">
        <f>IFERROR(VLOOKUP(_xlfn.CONCAT(D68,E68,F68),'ESG Database'!$I$15:$S$818,7,0),"")</f>
        <v>11</v>
      </c>
      <c r="O68" s="1390">
        <f t="shared" ref="O68:O78" si="4">IFERROR(N68/I68-1,"-")</f>
        <v>0.10000000000000009</v>
      </c>
      <c r="P68" s="1390">
        <f t="shared" ref="P68:P78" si="5">IFERROR(N68/M68-1,"-")</f>
        <v>0.5714285714285714</v>
      </c>
      <c r="Q68" s="1323" t="str">
        <f>IFERROR(VLOOKUP(_xlfn.CONCAT(D68,E68,F68),'ESG Database'!$I$15:$S$818,11,0),"")</f>
        <v>-</v>
      </c>
      <c r="R68" s="241" t="str">
        <f>IFERROR(VLOOKUP(_xlfn.CONCAT(D68,E68,F68),'ESG Database'!$I$15:$S$818,12,0),"")</f>
        <v/>
      </c>
    </row>
    <row r="69" spans="1:18" ht="15" customHeight="1">
      <c r="A69" s="43"/>
      <c r="B69" s="1846"/>
      <c r="C69" s="133"/>
      <c r="D69" s="246" t="s">
        <v>423</v>
      </c>
      <c r="E69" s="246" t="s">
        <v>21</v>
      </c>
      <c r="F69" s="246" t="s">
        <v>24</v>
      </c>
      <c r="G69" s="226" t="s">
        <v>424</v>
      </c>
      <c r="H69" s="1420" t="str">
        <f>IFERROR(VLOOKUP(D69,'ESG Database'!$D$15:$M$818,3,0),"")</f>
        <v>#</v>
      </c>
      <c r="I69" s="123">
        <f>IFERROR(VLOOKUP(_xlfn.CONCAT(D69,E69,F69),'ESG Database'!$I$15:$S$818,2,0),"")</f>
        <v>3</v>
      </c>
      <c r="J69" s="123">
        <f>IFERROR(VLOOKUP(_xlfn.CONCAT(D69,E69,F69),'ESG Database'!$I$15:$S$818,3,0),"")</f>
        <v>2</v>
      </c>
      <c r="K69" s="123">
        <f>IFERROR(VLOOKUP(_xlfn.CONCAT(D69,E69,F69),'ESG Database'!$I$15:$S$818,4,0),"")</f>
        <v>1</v>
      </c>
      <c r="L69" s="123">
        <f>IFERROR(VLOOKUP(_xlfn.CONCAT(D69,E69,F69),'ESG Database'!$I$15:$S$818,5,0),"")</f>
        <v>2</v>
      </c>
      <c r="M69" s="477">
        <f>IFERROR(VLOOKUP(_xlfn.CONCAT(D69,E69,F69),'ESG Database'!$I$15:$S$818,6,0),"")</f>
        <v>4</v>
      </c>
      <c r="N69" s="477">
        <f>IFERROR(VLOOKUP(_xlfn.CONCAT(D69,E69,F69),'ESG Database'!$I$15:$S$818,7,0),"")</f>
        <v>3</v>
      </c>
      <c r="O69" s="1390">
        <f t="shared" si="4"/>
        <v>0</v>
      </c>
      <c r="P69" s="1390">
        <f t="shared" si="5"/>
        <v>-0.25</v>
      </c>
      <c r="Q69" s="1323" t="str">
        <f>IFERROR(VLOOKUP(_xlfn.CONCAT(D69,E69,F69),'ESG Database'!$I$15:$S$818,11,0),"")</f>
        <v>-</v>
      </c>
      <c r="R69" s="241" t="str">
        <f>IFERROR(VLOOKUP(_xlfn.CONCAT(D69,E69,F69),'ESG Database'!$I$15:$S$818,12,0),"")</f>
        <v/>
      </c>
    </row>
    <row r="70" spans="1:18" ht="15" customHeight="1">
      <c r="A70" s="43"/>
      <c r="B70" s="1846"/>
      <c r="C70" s="133"/>
      <c r="D70" s="246" t="s">
        <v>425</v>
      </c>
      <c r="E70" s="246" t="s">
        <v>21</v>
      </c>
      <c r="F70" s="246" t="s">
        <v>24</v>
      </c>
      <c r="G70" s="226" t="s">
        <v>426</v>
      </c>
      <c r="H70" s="1420" t="str">
        <f>IFERROR(VLOOKUP(D70,'ESG Database'!$D$15:$M$818,3,0),"")</f>
        <v>%</v>
      </c>
      <c r="I70" s="472">
        <f>IFERROR(VLOOKUP(_xlfn.CONCAT(D70,E70,F70),'ESG Database'!$I$15:$S$818,2,0),"")</f>
        <v>0.98</v>
      </c>
      <c r="J70" s="472">
        <f>IFERROR(VLOOKUP(_xlfn.CONCAT(D70,E70,F70),'ESG Database'!$I$15:$S$818,3,0),"")</f>
        <v>1</v>
      </c>
      <c r="K70" s="472">
        <f>IFERROR(VLOOKUP(_xlfn.CONCAT(D70,E70,F70),'ESG Database'!$I$15:$S$818,4,0),"")</f>
        <v>0.99</v>
      </c>
      <c r="L70" s="472">
        <f>IFERROR(VLOOKUP(_xlfn.CONCAT(D70,E70,F70),'ESG Database'!$I$15:$S$818,5,0),"")</f>
        <v>0.93</v>
      </c>
      <c r="M70" s="478">
        <f>IFERROR(VLOOKUP(_xlfn.CONCAT(D70,E70,F70),'ESG Database'!$I$15:$S$818,6,0),"")</f>
        <v>0.95</v>
      </c>
      <c r="N70" s="478">
        <f>IFERROR(VLOOKUP(_xlfn.CONCAT(D70,E70,F70),'ESG Database'!$I$15:$S$818,7,0),"")</f>
        <v>0.95</v>
      </c>
      <c r="O70" s="1390">
        <f t="shared" si="4"/>
        <v>-3.0612244897959218E-2</v>
      </c>
      <c r="P70" s="1390">
        <f t="shared" si="5"/>
        <v>0</v>
      </c>
      <c r="Q70" s="1323" t="str">
        <f>IFERROR(VLOOKUP(_xlfn.CONCAT(D70,E70,F70),'ESG Database'!$I$15:$S$818,11,0),"")</f>
        <v>-</v>
      </c>
      <c r="R70" s="241" t="str">
        <f>IFERROR(VLOOKUP(_xlfn.CONCAT(D70,E70,F70),'ESG Database'!$I$15:$S$818,12,0),"")</f>
        <v/>
      </c>
    </row>
    <row r="71" spans="1:18" ht="15" customHeight="1">
      <c r="A71" s="43"/>
      <c r="B71" s="1837" t="s">
        <v>397</v>
      </c>
      <c r="C71" s="1837"/>
      <c r="D71" s="1061" t="s">
        <v>427</v>
      </c>
      <c r="E71" s="1061" t="s">
        <v>21</v>
      </c>
      <c r="F71" s="1061" t="s">
        <v>24</v>
      </c>
      <c r="G71" s="1421" t="s">
        <v>422</v>
      </c>
      <c r="H71" s="1422" t="str">
        <f>IFERROR(VLOOKUP(D71,'ESG Database'!$D$15:$M$818,3,0),"")</f>
        <v>#</v>
      </c>
      <c r="I71" s="744">
        <f>IFERROR(VLOOKUP(_xlfn.CONCAT(D71,E71,F71),'ESG Database'!$I$15:$S$818,2,0),"")</f>
        <v>8</v>
      </c>
      <c r="J71" s="744">
        <f>IFERROR(VLOOKUP(_xlfn.CONCAT(D71,E71,F71),'ESG Database'!$I$15:$S$818,3,0),"")</f>
        <v>8</v>
      </c>
      <c r="K71" s="744">
        <f>IFERROR(VLOOKUP(_xlfn.CONCAT(D71,E71,F71),'ESG Database'!$I$15:$S$818,4,0),"")</f>
        <v>7</v>
      </c>
      <c r="L71" s="744">
        <f>IFERROR(VLOOKUP(_xlfn.CONCAT(D71,E71,F71),'ESG Database'!$I$15:$S$818,5,0),"")</f>
        <v>7</v>
      </c>
      <c r="M71" s="723">
        <f>IFERROR(VLOOKUP(_xlfn.CONCAT(D71,E71,F71),'ESG Database'!$I$15:$S$818,6,0),"")</f>
        <v>7</v>
      </c>
      <c r="N71" s="723">
        <f>IFERROR(VLOOKUP(_xlfn.CONCAT(D71,E71,F71),'ESG Database'!$I$15:$S$818,7,0),"")</f>
        <v>7</v>
      </c>
      <c r="O71" s="1619">
        <f t="shared" si="4"/>
        <v>-0.125</v>
      </c>
      <c r="P71" s="1619">
        <f t="shared" si="5"/>
        <v>0</v>
      </c>
      <c r="Q71" s="1621" t="str">
        <f>IFERROR(VLOOKUP(_xlfn.CONCAT(D71,E71,F71),'ESG Database'!$I$15:$S$818,11,0),"")</f>
        <v>-</v>
      </c>
      <c r="R71" s="724" t="str">
        <f>IFERROR(VLOOKUP(_xlfn.CONCAT(D71,E71,F71),'ESG Database'!$I$15:$S$818,12,0),"")</f>
        <v/>
      </c>
    </row>
    <row r="72" spans="1:18" ht="15" customHeight="1">
      <c r="A72" s="43"/>
      <c r="B72" s="1839"/>
      <c r="C72" s="1839"/>
      <c r="D72" s="1062" t="s">
        <v>428</v>
      </c>
      <c r="E72" s="1062" t="s">
        <v>21</v>
      </c>
      <c r="F72" s="1062" t="s">
        <v>24</v>
      </c>
      <c r="G72" s="1423" t="s">
        <v>426</v>
      </c>
      <c r="H72" s="1424" t="str">
        <f>IFERROR(VLOOKUP(D72,'ESG Database'!$D$15:$M$818,3,0),"")</f>
        <v>%</v>
      </c>
      <c r="I72" s="991">
        <f>IFERROR(VLOOKUP(_xlfn.CONCAT(D72,E72,F72),'ESG Database'!$I$15:$S$818,2,0),"")</f>
        <v>0.97</v>
      </c>
      <c r="J72" s="991">
        <f>IFERROR(VLOOKUP(_xlfn.CONCAT(D72,E72,F72),'ESG Database'!$I$15:$S$818,3,0),"")</f>
        <v>1</v>
      </c>
      <c r="K72" s="991">
        <f>IFERROR(VLOOKUP(_xlfn.CONCAT(D72,E72,F72),'ESG Database'!$I$15:$S$818,4,0),"")</f>
        <v>1</v>
      </c>
      <c r="L72" s="991">
        <f>IFERROR(VLOOKUP(_xlfn.CONCAT(D72,E72,F72),'ESG Database'!$I$15:$S$818,5,0),"")</f>
        <v>0.96</v>
      </c>
      <c r="M72" s="726">
        <f>IFERROR(VLOOKUP(_xlfn.CONCAT(D72,E72,F72),'ESG Database'!$I$15:$S$818,6,0),"")</f>
        <v>1</v>
      </c>
      <c r="N72" s="726">
        <f>IFERROR(VLOOKUP(_xlfn.CONCAT(D72,E72,F72),'ESG Database'!$I$15:$S$818,7,0),"")</f>
        <v>0.96</v>
      </c>
      <c r="O72" s="1620">
        <f t="shared" si="4"/>
        <v>-1.0309278350515427E-2</v>
      </c>
      <c r="P72" s="1620">
        <f t="shared" si="5"/>
        <v>-4.0000000000000036E-2</v>
      </c>
      <c r="Q72" s="1622" t="str">
        <f>IFERROR(VLOOKUP(_xlfn.CONCAT(D72,E72,F72),'ESG Database'!$I$15:$S$818,11,0),"")</f>
        <v>-</v>
      </c>
      <c r="R72" s="727" t="str">
        <f>IFERROR(VLOOKUP(_xlfn.CONCAT(D72,E72,F72),'ESG Database'!$I$15:$S$818,12,0),"")</f>
        <v/>
      </c>
    </row>
    <row r="73" spans="1:18" ht="15" customHeight="1">
      <c r="A73" s="43"/>
      <c r="B73" s="1837" t="s">
        <v>402</v>
      </c>
      <c r="C73" s="1837"/>
      <c r="D73" s="246" t="s">
        <v>429</v>
      </c>
      <c r="E73" s="246" t="s">
        <v>21</v>
      </c>
      <c r="F73" s="246" t="s">
        <v>24</v>
      </c>
      <c r="G73" s="226" t="s">
        <v>422</v>
      </c>
      <c r="H73" s="1420" t="str">
        <f>IFERROR(VLOOKUP(D73,'ESG Database'!$D$15:$M$818,3,0),"")</f>
        <v>#</v>
      </c>
      <c r="I73" s="123">
        <f>IFERROR(VLOOKUP(_xlfn.CONCAT(D73,E73,F73),'ESG Database'!$I$15:$S$818,2,0),"")</f>
        <v>6</v>
      </c>
      <c r="J73" s="123">
        <f>IFERROR(VLOOKUP(_xlfn.CONCAT(D73,E73,F73),'ESG Database'!$I$15:$S$818,3,0),"")</f>
        <v>6</v>
      </c>
      <c r="K73" s="123">
        <f>IFERROR(VLOOKUP(_xlfn.CONCAT(D73,E73,F73),'ESG Database'!$I$15:$S$818,4,0),"")</f>
        <v>4</v>
      </c>
      <c r="L73" s="123">
        <f>IFERROR(VLOOKUP(_xlfn.CONCAT(D73,E73,F73),'ESG Database'!$I$15:$S$818,5,0),"")</f>
        <v>4</v>
      </c>
      <c r="M73" s="477">
        <f>IFERROR(VLOOKUP(_xlfn.CONCAT(D73,E73,F73),'ESG Database'!$I$15:$S$818,6,0),"")</f>
        <v>3</v>
      </c>
      <c r="N73" s="477">
        <f>IFERROR(VLOOKUP(_xlfn.CONCAT(D73,E73,F73),'ESG Database'!$I$15:$S$818,7,0),"")</f>
        <v>3</v>
      </c>
      <c r="O73" s="1390">
        <f t="shared" si="4"/>
        <v>-0.5</v>
      </c>
      <c r="P73" s="1390">
        <f t="shared" si="5"/>
        <v>0</v>
      </c>
      <c r="Q73" s="1323" t="str">
        <f>IFERROR(VLOOKUP(_xlfn.CONCAT(D73,E73,F73),'ESG Database'!$I$15:$S$818,11,0),"")</f>
        <v>-</v>
      </c>
      <c r="R73" s="241" t="str">
        <f>IFERROR(VLOOKUP(_xlfn.CONCAT(D73,E73,F73),'ESG Database'!$I$15:$S$818,12,0),"")</f>
        <v/>
      </c>
    </row>
    <row r="74" spans="1:18" ht="15" customHeight="1">
      <c r="A74" s="43"/>
      <c r="B74" s="1839"/>
      <c r="C74" s="1839"/>
      <c r="D74" s="246" t="s">
        <v>430</v>
      </c>
      <c r="E74" s="246" t="s">
        <v>21</v>
      </c>
      <c r="F74" s="246" t="s">
        <v>24</v>
      </c>
      <c r="G74" s="226" t="s">
        <v>426</v>
      </c>
      <c r="H74" s="1420" t="str">
        <f>IFERROR(VLOOKUP(D74,'ESG Database'!$D$15:$M$818,3,0),"")</f>
        <v>%</v>
      </c>
      <c r="I74" s="472">
        <f>IFERROR(VLOOKUP(_xlfn.CONCAT(D74,E74,F74),'ESG Database'!$I$15:$S$818,2,0),"")</f>
        <v>1</v>
      </c>
      <c r="J74" s="472">
        <f>IFERROR(VLOOKUP(_xlfn.CONCAT(D74,E74,F74),'ESG Database'!$I$15:$S$818,3,0),"")</f>
        <v>0.93</v>
      </c>
      <c r="K74" s="472">
        <f>IFERROR(VLOOKUP(_xlfn.CONCAT(D74,E74,F74),'ESG Database'!$I$15:$S$818,4,0),"")</f>
        <v>0.94</v>
      </c>
      <c r="L74" s="472">
        <f>IFERROR(VLOOKUP(_xlfn.CONCAT(D74,E74,F74),'ESG Database'!$I$15:$S$818,5,0),"")</f>
        <v>0.95</v>
      </c>
      <c r="M74" s="478">
        <f>IFERROR(VLOOKUP(_xlfn.CONCAT(D74,E74,F74),'ESG Database'!$I$15:$S$818,6,0),"")</f>
        <v>0.87</v>
      </c>
      <c r="N74" s="478">
        <f>IFERROR(VLOOKUP(_xlfn.CONCAT(D74,E74,F74),'ESG Database'!$I$15:$S$818,7,0),"")</f>
        <v>0.93</v>
      </c>
      <c r="O74" s="1390">
        <f t="shared" si="4"/>
        <v>-6.9999999999999951E-2</v>
      </c>
      <c r="P74" s="1390">
        <f t="shared" si="5"/>
        <v>6.8965517241379448E-2</v>
      </c>
      <c r="Q74" s="1323" t="str">
        <f>IFERROR(VLOOKUP(_xlfn.CONCAT(D74,E74,F74),'ESG Database'!$I$15:$S$818,11,0),"")</f>
        <v>-</v>
      </c>
      <c r="R74" s="241" t="str">
        <f>IFERROR(VLOOKUP(_xlfn.CONCAT(D74,E74,F74),'ESG Database'!$I$15:$S$818,12,0),"")</f>
        <v/>
      </c>
    </row>
    <row r="75" spans="1:18" ht="15" customHeight="1">
      <c r="A75" s="43"/>
      <c r="B75" s="1836" t="s">
        <v>431</v>
      </c>
      <c r="C75" s="1836"/>
      <c r="D75" s="1061" t="s">
        <v>432</v>
      </c>
      <c r="E75" s="1061" t="s">
        <v>21</v>
      </c>
      <c r="F75" s="1061" t="s">
        <v>24</v>
      </c>
      <c r="G75" s="1421" t="s">
        <v>422</v>
      </c>
      <c r="H75" s="1422" t="str">
        <f>IFERROR(VLOOKUP(D75,'ESG Database'!$D$15:$M$818,3,0),"")</f>
        <v>#</v>
      </c>
      <c r="I75" s="744">
        <f>IFERROR(VLOOKUP(_xlfn.CONCAT(D75,E75,F75),'ESG Database'!$I$15:$S$818,2,0),"")</f>
        <v>5</v>
      </c>
      <c r="J75" s="744">
        <f>IFERROR(VLOOKUP(_xlfn.CONCAT(D75,E75,F75),'ESG Database'!$I$15:$S$818,3,0),"")</f>
        <v>6</v>
      </c>
      <c r="K75" s="744">
        <f>IFERROR(VLOOKUP(_xlfn.CONCAT(D75,E75,F75),'ESG Database'!$I$15:$S$818,4,0),"")</f>
        <v>4</v>
      </c>
      <c r="L75" s="744">
        <f>IFERROR(VLOOKUP(_xlfn.CONCAT(D75,E75,F75),'ESG Database'!$I$15:$S$818,5,0),"")</f>
        <v>4</v>
      </c>
      <c r="M75" s="723">
        <f>IFERROR(VLOOKUP(_xlfn.CONCAT(D75,E75,F75),'ESG Database'!$I$15:$S$818,6,0),"")</f>
        <v>5</v>
      </c>
      <c r="N75" s="723">
        <f>IFERROR(VLOOKUP(_xlfn.CONCAT(D75,E75,F75),'ESG Database'!$I$15:$S$818,7,0),"")</f>
        <v>4</v>
      </c>
      <c r="O75" s="1619">
        <f t="shared" si="4"/>
        <v>-0.19999999999999996</v>
      </c>
      <c r="P75" s="1619">
        <f t="shared" si="5"/>
        <v>-0.19999999999999996</v>
      </c>
      <c r="Q75" s="1621" t="str">
        <f>IFERROR(VLOOKUP(_xlfn.CONCAT(D75,E75,F75),'ESG Database'!$I$15:$S$818,11,0),"")</f>
        <v>-</v>
      </c>
      <c r="R75" s="724" t="str">
        <f>IFERROR(VLOOKUP(_xlfn.CONCAT(D75,E75,F75),'ESG Database'!$I$15:$S$818,12,0),"")</f>
        <v/>
      </c>
    </row>
    <row r="76" spans="1:18" ht="15" customHeight="1">
      <c r="A76" s="43"/>
      <c r="B76" s="1836"/>
      <c r="C76" s="1836"/>
      <c r="D76" s="1062" t="s">
        <v>433</v>
      </c>
      <c r="E76" s="1062" t="s">
        <v>21</v>
      </c>
      <c r="F76" s="1062" t="s">
        <v>24</v>
      </c>
      <c r="G76" s="1423" t="s">
        <v>426</v>
      </c>
      <c r="H76" s="1424" t="str">
        <f>IFERROR(VLOOKUP(D76,'ESG Database'!$D$15:$M$818,3,0),"")</f>
        <v>%</v>
      </c>
      <c r="I76" s="991">
        <f>IFERROR(VLOOKUP(_xlfn.CONCAT(D76,E76,F76),'ESG Database'!$I$15:$S$818,2,0),"")</f>
        <v>1</v>
      </c>
      <c r="J76" s="991">
        <f>IFERROR(VLOOKUP(_xlfn.CONCAT(D76,E76,F76),'ESG Database'!$I$15:$S$818,3,0),"")</f>
        <v>1</v>
      </c>
      <c r="K76" s="991">
        <f>IFERROR(VLOOKUP(_xlfn.CONCAT(D76,E76,F76),'ESG Database'!$I$15:$S$818,4,0),"")</f>
        <v>1</v>
      </c>
      <c r="L76" s="991">
        <f>IFERROR(VLOOKUP(_xlfn.CONCAT(D76,E76,F76),'ESG Database'!$I$15:$S$818,5,0),"")</f>
        <v>1</v>
      </c>
      <c r="M76" s="726">
        <f>IFERROR(VLOOKUP(_xlfn.CONCAT(D76,E76,F76),'ESG Database'!$I$15:$S$818,6,0),"")</f>
        <v>1</v>
      </c>
      <c r="N76" s="726">
        <f>IFERROR(VLOOKUP(_xlfn.CONCAT(D76,E76,F76),'ESG Database'!$I$15:$S$818,7,0),"")</f>
        <v>1</v>
      </c>
      <c r="O76" s="1620">
        <f t="shared" si="4"/>
        <v>0</v>
      </c>
      <c r="P76" s="1620">
        <f t="shared" si="5"/>
        <v>0</v>
      </c>
      <c r="Q76" s="1622" t="str">
        <f>IFERROR(VLOOKUP(_xlfn.CONCAT(D76,E76,F76),'ESG Database'!$I$15:$S$818,11,0),"")</f>
        <v>-</v>
      </c>
      <c r="R76" s="727" t="str">
        <f>IFERROR(VLOOKUP(_xlfn.CONCAT(D76,E76,F76),'ESG Database'!$I$15:$S$818,12,0),"")</f>
        <v/>
      </c>
    </row>
    <row r="77" spans="1:18" ht="15" customHeight="1">
      <c r="A77" s="43"/>
      <c r="B77" s="1837" t="s">
        <v>408</v>
      </c>
      <c r="C77" s="1837"/>
      <c r="D77" s="246" t="s">
        <v>434</v>
      </c>
      <c r="E77" s="246" t="s">
        <v>21</v>
      </c>
      <c r="F77" s="246" t="s">
        <v>24</v>
      </c>
      <c r="G77" s="226" t="s">
        <v>422</v>
      </c>
      <c r="H77" s="1420" t="str">
        <f>IFERROR(VLOOKUP(D77,'ESG Database'!$D$15:$M$818,3,0),"")</f>
        <v>#</v>
      </c>
      <c r="I77" s="123">
        <f>IFERROR(VLOOKUP(_xlfn.CONCAT(D77,E77,F77),'ESG Database'!$I$15:$S$818,2,0),"")</f>
        <v>5</v>
      </c>
      <c r="J77" s="123">
        <f>IFERROR(VLOOKUP(_xlfn.CONCAT(D77,E77,F77),'ESG Database'!$I$15:$S$818,3,0),"")</f>
        <v>6</v>
      </c>
      <c r="K77" s="123">
        <f>IFERROR(VLOOKUP(_xlfn.CONCAT(D77,E77,F77),'ESG Database'!$I$15:$S$818,4,0),"")</f>
        <v>5</v>
      </c>
      <c r="L77" s="123">
        <f>IFERROR(VLOOKUP(_xlfn.CONCAT(D77,E77,F77),'ESG Database'!$I$15:$S$818,5,0),"")</f>
        <v>5</v>
      </c>
      <c r="M77" s="477">
        <f>IFERROR(VLOOKUP(_xlfn.CONCAT(D77,E77,F77),'ESG Database'!$I$15:$S$818,6,0),"")</f>
        <v>6</v>
      </c>
      <c r="N77" s="477">
        <f>IFERROR(VLOOKUP(_xlfn.CONCAT(D77,E77,F77),'ESG Database'!$I$15:$S$818,7,0),"")</f>
        <v>5</v>
      </c>
      <c r="O77" s="1390">
        <f t="shared" si="4"/>
        <v>0</v>
      </c>
      <c r="P77" s="1390">
        <f t="shared" si="5"/>
        <v>-0.16666666666666663</v>
      </c>
      <c r="Q77" s="1323" t="str">
        <f>IFERROR(VLOOKUP(_xlfn.CONCAT(D77,E77,F77),'ESG Database'!$I$15:$S$818,11,0),"")</f>
        <v>-</v>
      </c>
      <c r="R77" s="241" t="str">
        <f>IFERROR(VLOOKUP(_xlfn.CONCAT(D77,E77,F77),'ESG Database'!$I$15:$S$818,12,0),"")</f>
        <v/>
      </c>
    </row>
    <row r="78" spans="1:18" ht="15" customHeight="1">
      <c r="A78" s="43"/>
      <c r="B78" s="1836"/>
      <c r="C78" s="1836"/>
      <c r="D78" s="246" t="s">
        <v>435</v>
      </c>
      <c r="E78" s="246" t="s">
        <v>21</v>
      </c>
      <c r="F78" s="246" t="s">
        <v>24</v>
      </c>
      <c r="G78" s="226" t="s">
        <v>426</v>
      </c>
      <c r="H78" s="1420" t="str">
        <f>IFERROR(VLOOKUP(D78,'ESG Database'!$D$15:$M$818,3,0),"")</f>
        <v>%</v>
      </c>
      <c r="I78" s="472">
        <f>IFERROR(VLOOKUP(_xlfn.CONCAT(D78,E78,F78),'ESG Database'!$I$15:$S$818,2,0),"")</f>
        <v>0.97</v>
      </c>
      <c r="J78" s="472">
        <f>IFERROR(VLOOKUP(_xlfn.CONCAT(D78,E78,F78),'ESG Database'!$I$15:$S$818,3,0),"")</f>
        <v>1</v>
      </c>
      <c r="K78" s="472">
        <f>IFERROR(VLOOKUP(_xlfn.CONCAT(D78,E78,F78),'ESG Database'!$I$15:$S$818,4,0),"")</f>
        <v>0.97</v>
      </c>
      <c r="L78" s="472">
        <f>IFERROR(VLOOKUP(_xlfn.CONCAT(D78,E78,F78),'ESG Database'!$I$15:$S$818,5,0),"")</f>
        <v>0.93</v>
      </c>
      <c r="M78" s="478">
        <f>IFERROR(VLOOKUP(_xlfn.CONCAT(D78,E78,F78),'ESG Database'!$I$15:$S$818,6,0),"")</f>
        <v>0.83</v>
      </c>
      <c r="N78" s="478">
        <f>IFERROR(VLOOKUP(_xlfn.CONCAT(D78,E78,F78),'ESG Database'!$I$15:$S$818,7,0),"")</f>
        <v>0.89</v>
      </c>
      <c r="O78" s="1390">
        <f t="shared" si="4"/>
        <v>-8.247422680412364E-2</v>
      </c>
      <c r="P78" s="1390">
        <f t="shared" si="5"/>
        <v>7.2289156626506035E-2</v>
      </c>
      <c r="Q78" s="1323" t="str">
        <f>IFERROR(VLOOKUP(_xlfn.CONCAT(D78,E78,F78),'ESG Database'!$I$15:$S$818,11,0),"")</f>
        <v>-</v>
      </c>
      <c r="R78" s="728" t="str">
        <f>IFERROR(VLOOKUP(_xlfn.CONCAT(D78,E78,F78),'ESG Database'!$I$15:$S$818,12,0),"")</f>
        <v/>
      </c>
    </row>
    <row r="79" spans="1:18" ht="14">
      <c r="A79" s="43"/>
      <c r="B79" s="479" t="s">
        <v>53</v>
      </c>
      <c r="C79" s="729"/>
      <c r="D79" s="729"/>
      <c r="E79" s="729"/>
      <c r="F79" s="729"/>
      <c r="G79" s="304"/>
      <c r="H79" s="729"/>
      <c r="I79" s="730"/>
      <c r="J79" s="730"/>
      <c r="K79" s="730"/>
      <c r="L79" s="730"/>
      <c r="M79" s="730"/>
      <c r="N79" s="730"/>
      <c r="O79" s="730"/>
      <c r="P79" s="731"/>
      <c r="Q79" s="731"/>
    </row>
    <row r="80" spans="1:18" ht="14">
      <c r="A80" s="43"/>
      <c r="B80" s="133"/>
      <c r="C80" s="133"/>
      <c r="D80" s="133"/>
      <c r="E80" s="133"/>
      <c r="F80" s="133"/>
      <c r="G80" s="198"/>
      <c r="H80" s="133"/>
      <c r="I80" s="732"/>
      <c r="J80" s="732"/>
      <c r="K80" s="732"/>
      <c r="L80" s="732"/>
      <c r="M80" s="732"/>
      <c r="N80" s="732"/>
      <c r="O80" s="732"/>
      <c r="P80" s="698"/>
      <c r="Q80" s="698"/>
    </row>
    <row r="81" spans="1:18" ht="14">
      <c r="A81" s="43"/>
      <c r="B81" s="56" t="s">
        <v>436</v>
      </c>
      <c r="C81" s="56"/>
      <c r="D81" s="43"/>
      <c r="E81" s="43"/>
      <c r="F81" s="43"/>
      <c r="G81" s="43"/>
      <c r="H81" s="47"/>
      <c r="I81" s="99"/>
      <c r="J81" s="99"/>
      <c r="K81" s="99"/>
      <c r="L81" s="99"/>
      <c r="M81" s="99"/>
      <c r="N81" s="99"/>
      <c r="O81" s="99"/>
      <c r="P81" s="99"/>
      <c r="Q81" s="43"/>
    </row>
    <row r="82" spans="1:18" ht="28">
      <c r="A82" s="43"/>
      <c r="B82" s="61"/>
      <c r="C82" s="61"/>
      <c r="D82" s="61" t="s">
        <v>11</v>
      </c>
      <c r="E82" s="61"/>
      <c r="F82" s="61"/>
      <c r="G82" s="733" t="s">
        <v>14</v>
      </c>
      <c r="H82" s="733" t="s">
        <v>15</v>
      </c>
      <c r="I82" s="1024">
        <v>2019</v>
      </c>
      <c r="J82" s="1024">
        <v>2021</v>
      </c>
      <c r="K82" s="1024">
        <v>2022</v>
      </c>
      <c r="L82" s="1024">
        <v>2023</v>
      </c>
      <c r="M82" s="1024">
        <v>2024</v>
      </c>
      <c r="N82" s="1067">
        <v>2025</v>
      </c>
      <c r="O82" s="825" t="s">
        <v>16</v>
      </c>
      <c r="P82" s="825" t="s">
        <v>1245</v>
      </c>
      <c r="Q82" s="63" t="s">
        <v>151</v>
      </c>
      <c r="R82" s="63" t="s">
        <v>95</v>
      </c>
    </row>
    <row r="83" spans="1:18" ht="41" customHeight="1">
      <c r="A83" s="43"/>
      <c r="B83" s="306" t="s">
        <v>437</v>
      </c>
      <c r="C83" s="734"/>
      <c r="D83" s="1281" t="s">
        <v>40</v>
      </c>
      <c r="E83" s="1425" t="s">
        <v>21</v>
      </c>
      <c r="F83" s="1425" t="s">
        <v>24</v>
      </c>
      <c r="G83" s="1431" t="s">
        <v>438</v>
      </c>
      <c r="H83" s="1432"/>
      <c r="I83" s="1433" t="str">
        <f>IFERROR(VLOOKUP(_xlfn.CONCAT(D83,E83,F83),'ESG Database'!$I$15:$S$818,2,0),"")</f>
        <v>-</v>
      </c>
      <c r="J83" s="1433" t="str">
        <f>IFERROR(VLOOKUP(_xlfn.CONCAT(D83,E83,F83),'ESG Database'!$I$15:$S$818,3,0),"")</f>
        <v>Rating achieved</v>
      </c>
      <c r="K83" s="1434" t="str">
        <f>IFERROR(VLOOKUP(_xlfn.CONCAT(D83,E83,F83),'ESG Database'!$I$15:$S$818,4,0),"")</f>
        <v>Rating achieved</v>
      </c>
      <c r="L83" s="1434" t="str">
        <f>IFERROR(VLOOKUP(_xlfn.CONCAT(D83,E83,F83),'ESG Database'!$I$15:$S$818,4,0),"")</f>
        <v>Rating achieved</v>
      </c>
      <c r="M83" s="1434" t="str">
        <f>CONCATENATE(IFERROR(VLOOKUP(_xlfn.CONCAT(D83,E83,F83),'ESG Database'!$I$15:$S$818,5,0),""),"")</f>
        <v>Rating achieved</v>
      </c>
      <c r="N83" s="1435" t="str">
        <f>CONCATENATE(IFERROR(VLOOKUP(_xlfn.CONCAT(D83,E83,F83),'ESG Database'!$I$15:$S$818,6,0),""),"")</f>
        <v>Rating achieved</v>
      </c>
      <c r="O83" s="1624" t="str">
        <f t="shared" ref="O83:O84" si="6">IFERROR(N83/I83-1,"-")</f>
        <v>-</v>
      </c>
      <c r="P83" s="1624" t="str">
        <f t="shared" ref="P83:P84" si="7">IFERROR(N83/M83-1,"-")</f>
        <v>-</v>
      </c>
      <c r="Q83" s="1840" t="str">
        <f>IFERROR(VLOOKUP(_xlfn.CONCAT(D83,E83,F83),'ESG Database'!$I$15:$S$818,10,0),"")</f>
        <v>Top quartile of MSCI ESG rating compared to industry peers</v>
      </c>
      <c r="R83" s="1840" t="str">
        <f>IFERROR(VLOOKUP(_xlfn.CONCAT(D83,E83,F83),'ESG Database'!$I$15:$S$818,12,0),"")</f>
        <v/>
      </c>
    </row>
    <row r="84" spans="1:18" ht="34" customHeight="1">
      <c r="A84" s="43"/>
      <c r="B84" s="1838" t="s">
        <v>439</v>
      </c>
      <c r="C84" s="1838"/>
      <c r="D84" s="1623"/>
      <c r="E84" s="1427" t="s">
        <v>21</v>
      </c>
      <c r="F84" s="1427" t="s">
        <v>24</v>
      </c>
      <c r="G84" s="1428" t="s">
        <v>440</v>
      </c>
      <c r="H84" s="1426" t="str">
        <f>IFERROR(VLOOKUP(D84,'ESG Database'!$D$15:$M$818,3,0),"")</f>
        <v/>
      </c>
      <c r="I84" s="1429" t="s">
        <v>441</v>
      </c>
      <c r="J84" s="1429" t="s">
        <v>441</v>
      </c>
      <c r="K84" s="1430" t="s">
        <v>441</v>
      </c>
      <c r="L84" s="1430" t="s">
        <v>441</v>
      </c>
      <c r="M84" s="1430" t="s">
        <v>441</v>
      </c>
      <c r="N84" s="1430" t="s">
        <v>441</v>
      </c>
      <c r="O84" s="1625" t="str">
        <f t="shared" si="6"/>
        <v>-</v>
      </c>
      <c r="P84" s="1625" t="str">
        <f t="shared" si="7"/>
        <v>-</v>
      </c>
      <c r="Q84" s="1841" t="str">
        <f>IFERROR(VLOOKUP(_xlfn.CONCAT(D84,E84,F84),'ESG Database'!$I$15:$S$818,11,0),"")</f>
        <v/>
      </c>
      <c r="R84" s="1841" t="str">
        <f>IFERROR(VLOOKUP(_xlfn.CONCAT(D84,E84,F84),'ESG Database'!$I$15:$S$818,12,0),"")</f>
        <v/>
      </c>
    </row>
    <row r="85" spans="1:18">
      <c r="A85" s="43"/>
      <c r="B85" s="479" t="s">
        <v>53</v>
      </c>
      <c r="C85" s="43"/>
      <c r="D85" s="43"/>
      <c r="E85" s="43"/>
      <c r="F85" s="43"/>
      <c r="G85" s="735"/>
      <c r="H85" s="47"/>
      <c r="I85" s="99"/>
      <c r="J85" s="99"/>
      <c r="K85" s="99"/>
      <c r="L85" s="99"/>
      <c r="M85" s="99"/>
      <c r="N85" s="99"/>
      <c r="O85" s="99"/>
      <c r="P85" s="99"/>
      <c r="Q85" s="43"/>
    </row>
    <row r="86" spans="1:18">
      <c r="A86" s="43"/>
      <c r="B86" s="1807"/>
      <c r="C86" s="1807"/>
      <c r="D86" s="1807"/>
      <c r="E86" s="1807"/>
      <c r="F86" s="1807"/>
      <c r="G86" s="1807"/>
      <c r="H86" s="1807"/>
      <c r="I86" s="1807"/>
      <c r="J86" s="1807"/>
      <c r="K86" s="1807"/>
      <c r="L86" s="1807"/>
      <c r="M86" s="1807"/>
      <c r="N86" s="1807"/>
      <c r="O86" s="1807"/>
      <c r="P86" s="1807"/>
      <c r="Q86" s="1807"/>
    </row>
    <row r="87" spans="1:18">
      <c r="A87" s="43"/>
      <c r="B87" s="43"/>
      <c r="C87" s="43"/>
      <c r="D87" s="43"/>
      <c r="E87" s="43"/>
      <c r="F87" s="43"/>
      <c r="G87" s="43"/>
      <c r="H87" s="47"/>
      <c r="I87" s="99"/>
      <c r="J87" s="99"/>
      <c r="K87" s="99"/>
      <c r="L87" s="99"/>
      <c r="M87" s="99"/>
      <c r="N87" s="99"/>
      <c r="O87" s="99"/>
      <c r="P87" s="99"/>
      <c r="Q87" s="43"/>
    </row>
    <row r="88" spans="1:18" ht="22.5">
      <c r="A88" s="43"/>
      <c r="B88" s="54" t="s">
        <v>442</v>
      </c>
      <c r="C88" s="43"/>
      <c r="D88" s="43"/>
      <c r="E88" s="43"/>
      <c r="F88" s="43"/>
      <c r="G88" s="43"/>
      <c r="H88" s="47"/>
      <c r="I88" s="99"/>
      <c r="J88" s="99"/>
      <c r="K88" s="99"/>
      <c r="L88" s="99"/>
      <c r="M88" s="99"/>
      <c r="N88" s="99"/>
      <c r="O88" s="99"/>
      <c r="P88" s="99"/>
      <c r="Q88" s="43"/>
    </row>
    <row r="89" spans="1:18">
      <c r="A89" s="43"/>
      <c r="B89" s="43"/>
      <c r="C89" s="43"/>
      <c r="D89" s="43"/>
      <c r="E89" s="43"/>
      <c r="F89" s="43"/>
      <c r="G89" s="43"/>
      <c r="H89" s="47"/>
      <c r="I89" s="99"/>
      <c r="J89" s="99"/>
      <c r="K89" s="99"/>
      <c r="L89" s="99"/>
      <c r="M89" s="99"/>
      <c r="N89" s="99"/>
      <c r="O89" s="99"/>
      <c r="P89" s="99"/>
      <c r="Q89" s="43"/>
    </row>
    <row r="90" spans="1:18" ht="14">
      <c r="A90" s="43"/>
      <c r="B90" s="56" t="s">
        <v>442</v>
      </c>
      <c r="C90" s="56"/>
      <c r="D90" s="43"/>
      <c r="E90" s="43"/>
      <c r="F90" s="43"/>
      <c r="G90" s="43"/>
      <c r="H90" s="47"/>
      <c r="I90" s="99"/>
      <c r="J90" s="99"/>
      <c r="K90" s="99"/>
      <c r="L90" s="99"/>
      <c r="M90" s="99"/>
      <c r="N90" s="99"/>
      <c r="O90" s="99"/>
      <c r="P90" s="99"/>
      <c r="Q90" s="43"/>
    </row>
    <row r="91" spans="1:18" ht="28">
      <c r="A91" s="43"/>
      <c r="B91" s="61"/>
      <c r="C91" s="61"/>
      <c r="D91" s="61" t="s">
        <v>11</v>
      </c>
      <c r="E91" s="61"/>
      <c r="F91" s="61"/>
      <c r="G91" s="61" t="s">
        <v>14</v>
      </c>
      <c r="H91" s="61" t="s">
        <v>15</v>
      </c>
      <c r="I91" s="62">
        <v>2019</v>
      </c>
      <c r="J91" s="62">
        <v>2021</v>
      </c>
      <c r="K91" s="62">
        <v>2022</v>
      </c>
      <c r="L91" s="62">
        <v>2023</v>
      </c>
      <c r="M91" s="62">
        <v>2024</v>
      </c>
      <c r="N91" s="825">
        <v>2025</v>
      </c>
      <c r="O91" s="825" t="s">
        <v>16</v>
      </c>
      <c r="P91" s="825" t="s">
        <v>1245</v>
      </c>
      <c r="Q91" s="63" t="s">
        <v>151</v>
      </c>
      <c r="R91" s="63" t="s">
        <v>95</v>
      </c>
    </row>
    <row r="92" spans="1:18" ht="21" customHeight="1">
      <c r="A92" s="43"/>
      <c r="B92" s="1834" t="s">
        <v>443</v>
      </c>
      <c r="C92" s="193" t="s">
        <v>444</v>
      </c>
      <c r="D92" s="221" t="s">
        <v>445</v>
      </c>
      <c r="E92" s="305" t="s">
        <v>21</v>
      </c>
      <c r="F92" s="305" t="s">
        <v>24</v>
      </c>
      <c r="G92" s="193" t="s">
        <v>446</v>
      </c>
      <c r="H92" s="235" t="s">
        <v>235</v>
      </c>
      <c r="I92" s="736">
        <v>0</v>
      </c>
      <c r="J92" s="736">
        <v>0</v>
      </c>
      <c r="K92" s="736">
        <v>0</v>
      </c>
      <c r="L92" s="736">
        <v>0</v>
      </c>
      <c r="M92" s="736">
        <v>0</v>
      </c>
      <c r="N92" s="736">
        <v>0</v>
      </c>
      <c r="O92" s="1629" t="str">
        <f t="shared" ref="O92:O94" si="8">IFERROR(N92/I92-1,"-")</f>
        <v>-</v>
      </c>
      <c r="P92" s="1629" t="str">
        <f t="shared" ref="P92:P94" si="9">IFERROR(N92/M92-1,"-")</f>
        <v>-</v>
      </c>
      <c r="Q92" s="1626" t="str">
        <f>IFERROR(VLOOKUP(_xlfn.CONCAT(D92,E92,F92),'ESG Database'!$I$15:$S$818,11,0),"")</f>
        <v>-</v>
      </c>
      <c r="R92" s="737" t="str">
        <f>IFERROR(VLOOKUP(_xlfn.CONCAT(D92,E92,F92),'ESG Database'!$I$15:$S$818,12,0),"")</f>
        <v/>
      </c>
    </row>
    <row r="93" spans="1:18" ht="20" customHeight="1">
      <c r="A93" s="43"/>
      <c r="B93" s="1809"/>
      <c r="C93" s="198" t="s">
        <v>447</v>
      </c>
      <c r="D93" s="199" t="s">
        <v>445</v>
      </c>
      <c r="E93" s="309" t="s">
        <v>21</v>
      </c>
      <c r="F93" s="309" t="s">
        <v>24</v>
      </c>
      <c r="G93" s="198" t="s">
        <v>446</v>
      </c>
      <c r="H93" s="239" t="s">
        <v>235</v>
      </c>
      <c r="I93" s="738">
        <v>0</v>
      </c>
      <c r="J93" s="738">
        <v>0</v>
      </c>
      <c r="K93" s="738">
        <v>0</v>
      </c>
      <c r="L93" s="738">
        <v>0</v>
      </c>
      <c r="M93" s="738">
        <v>0</v>
      </c>
      <c r="N93" s="738">
        <v>0</v>
      </c>
      <c r="O93" s="1630" t="str">
        <f t="shared" si="8"/>
        <v>-</v>
      </c>
      <c r="P93" s="1630" t="str">
        <f t="shared" si="9"/>
        <v>-</v>
      </c>
      <c r="Q93" s="1627" t="str">
        <f>IFERROR(VLOOKUP(_xlfn.CONCAT(D93,E93,F93),'ESG Database'!$I$15:$S$818,11,0),"")</f>
        <v>-</v>
      </c>
      <c r="R93" s="739" t="str">
        <f>IFERROR(VLOOKUP(_xlfn.CONCAT(D93,E93,F93),'ESG Database'!$I$15:$S$818,12,0),"")</f>
        <v/>
      </c>
    </row>
    <row r="94" spans="1:18" ht="40.5">
      <c r="A94" s="43"/>
      <c r="B94" s="1835"/>
      <c r="C94" s="211" t="s">
        <v>448</v>
      </c>
      <c r="D94" s="212" t="s">
        <v>445</v>
      </c>
      <c r="E94" s="310" t="s">
        <v>21</v>
      </c>
      <c r="F94" s="310" t="s">
        <v>24</v>
      </c>
      <c r="G94" s="211" t="s">
        <v>446</v>
      </c>
      <c r="H94" s="244" t="s">
        <v>235</v>
      </c>
      <c r="I94" s="946">
        <f>IFERROR(VLOOKUP(_xlfn.CONCAT(D94,E94,F94),'ESG Database'!$I$15:$S$818,2,0),"")</f>
        <v>5.3999999999999999E-2</v>
      </c>
      <c r="J94" s="946">
        <f>IFERROR(VLOOKUP(_xlfn.CONCAT(D94,E94,F94),'ESG Database'!$I$15:$S$818,3,0),"")</f>
        <v>8.5999999999999993E-2</v>
      </c>
      <c r="K94" s="946">
        <f>IFERROR(VLOOKUP(_xlfn.CONCAT(D94,E94,F94),'ESG Database'!$I$15:$S$818,4,0),"")</f>
        <v>8.5999999999999993E-2</v>
      </c>
      <c r="L94" s="946">
        <f>IFERROR(VLOOKUP(_xlfn.CONCAT(D94,E94,F94),'ESG Database'!$I$15:$S$818,5,0),"")</f>
        <v>9.0999999999999998E-2</v>
      </c>
      <c r="M94" s="946">
        <f>IFERROR(VLOOKUP(_xlfn.CONCAT(D94,E94,F94),'ESG Database'!$I$15:$S$818,6,0),"")</f>
        <v>8.6999999999999994E-2</v>
      </c>
      <c r="N94" s="946">
        <f>IFERROR(VLOOKUP(_xlfn.CONCAT(D94,E94,F94),'ESG Database'!$I$15:$S$818,7,0),"")</f>
        <v>8.5999999999999993E-2</v>
      </c>
      <c r="O94" s="946">
        <f t="shared" si="8"/>
        <v>0.59259259259259256</v>
      </c>
      <c r="P94" s="946">
        <f t="shared" si="9"/>
        <v>-1.1494252873563204E-2</v>
      </c>
      <c r="Q94" s="1628" t="str">
        <f>IFERROR(VLOOKUP(_xlfn.CONCAT(D94,E94,F94),'ESG Database'!$I$15:$S$818,11,0),"")</f>
        <v>-</v>
      </c>
      <c r="R94" s="740" t="str">
        <f>IFERROR(VLOOKUP(_xlfn.CONCAT(D94,E94,F94),'ESG Database'!$I$15:$S$818,12,0),"")</f>
        <v/>
      </c>
    </row>
    <row r="95" spans="1:18" ht="14">
      <c r="A95" s="43"/>
      <c r="B95" s="479" t="s">
        <v>53</v>
      </c>
      <c r="C95" s="133"/>
      <c r="D95" s="133"/>
      <c r="E95" s="133"/>
      <c r="F95" s="133"/>
      <c r="G95" s="198"/>
      <c r="H95" s="133"/>
      <c r="I95" s="732"/>
      <c r="J95" s="732"/>
      <c r="K95" s="732"/>
      <c r="L95" s="732"/>
      <c r="M95" s="732"/>
      <c r="N95" s="732"/>
      <c r="O95" s="732"/>
      <c r="P95" s="698"/>
      <c r="Q95" s="698"/>
    </row>
    <row r="96" spans="1:18" ht="14">
      <c r="A96" s="43"/>
      <c r="B96" s="311"/>
      <c r="C96" s="133"/>
      <c r="D96" s="133"/>
      <c r="E96" s="133"/>
      <c r="F96" s="133"/>
      <c r="G96" s="198"/>
      <c r="H96" s="133"/>
      <c r="I96" s="732"/>
      <c r="J96" s="732"/>
      <c r="K96" s="732"/>
      <c r="L96" s="732"/>
      <c r="M96" s="732"/>
      <c r="N96" s="732"/>
      <c r="O96" s="732"/>
      <c r="P96" s="698"/>
      <c r="Q96" s="698"/>
    </row>
    <row r="97" spans="1:17">
      <c r="A97" s="43"/>
      <c r="B97" s="43"/>
      <c r="C97" s="43"/>
      <c r="D97" s="43"/>
      <c r="E97" s="43"/>
      <c r="F97" s="43"/>
      <c r="G97" s="43"/>
      <c r="H97" s="47"/>
      <c r="I97" s="99"/>
      <c r="J97" s="99"/>
      <c r="K97" s="99"/>
      <c r="L97" s="99"/>
      <c r="M97" s="99"/>
      <c r="N97" s="99"/>
      <c r="O97" s="99"/>
      <c r="P97" s="99"/>
      <c r="Q97" s="43"/>
    </row>
    <row r="98" spans="1:17" ht="22.5">
      <c r="A98" s="43"/>
      <c r="B98" s="54" t="s">
        <v>146</v>
      </c>
      <c r="C98" s="54"/>
      <c r="D98" s="43"/>
      <c r="E98" s="43"/>
      <c r="F98" s="43"/>
      <c r="G98" s="43"/>
      <c r="H98" s="47"/>
      <c r="I98" s="99"/>
      <c r="J98" s="99"/>
      <c r="K98" s="99"/>
      <c r="L98" s="99"/>
      <c r="M98" s="99"/>
      <c r="N98" s="99"/>
      <c r="O98" s="99"/>
      <c r="P98" s="99"/>
      <c r="Q98" s="43"/>
    </row>
    <row r="99" spans="1:17">
      <c r="A99" s="43"/>
      <c r="B99" s="43"/>
      <c r="C99" s="43"/>
      <c r="D99" s="43"/>
      <c r="E99" s="43"/>
      <c r="F99" s="43"/>
      <c r="G99" s="43"/>
      <c r="H99" s="47"/>
      <c r="I99" s="99"/>
      <c r="J99" s="99"/>
      <c r="K99" s="99"/>
      <c r="L99" s="99"/>
      <c r="M99" s="99"/>
      <c r="N99" s="99"/>
      <c r="O99" s="99"/>
      <c r="P99" s="99"/>
      <c r="Q99" s="43"/>
    </row>
    <row r="100" spans="1:17" ht="50" customHeight="1">
      <c r="A100" s="43"/>
      <c r="B100" s="43"/>
      <c r="C100" s="87"/>
      <c r="D100" s="88"/>
      <c r="E100" s="89"/>
      <c r="F100" s="90"/>
      <c r="G100" s="91" t="s">
        <v>56</v>
      </c>
      <c r="H100" s="45"/>
      <c r="I100" s="48"/>
      <c r="J100" s="92"/>
      <c r="K100" s="93" t="s">
        <v>57</v>
      </c>
      <c r="L100" s="93"/>
      <c r="M100" s="48"/>
      <c r="N100" s="48"/>
      <c r="O100" s="48"/>
      <c r="P100" s="48"/>
      <c r="Q100" s="43"/>
    </row>
    <row r="101" spans="1:17">
      <c r="A101" s="43"/>
      <c r="B101" s="43"/>
      <c r="C101" s="43"/>
      <c r="D101" s="43"/>
      <c r="E101" s="43"/>
      <c r="F101" s="43"/>
      <c r="G101" s="43"/>
      <c r="H101" s="47"/>
      <c r="I101" s="99"/>
      <c r="J101" s="99"/>
      <c r="K101" s="99"/>
      <c r="L101" s="99"/>
      <c r="M101" s="99"/>
      <c r="N101" s="99"/>
      <c r="O101" s="99"/>
      <c r="P101" s="99"/>
      <c r="Q101" s="43"/>
    </row>
    <row r="102" spans="1:17" ht="50" customHeight="1">
      <c r="A102" s="43"/>
      <c r="B102" s="43"/>
      <c r="C102" s="87"/>
      <c r="D102" s="88"/>
      <c r="E102" s="89"/>
      <c r="F102" s="90"/>
      <c r="G102" s="1604" t="s">
        <v>1958</v>
      </c>
      <c r="H102" s="45"/>
      <c r="I102" s="48"/>
      <c r="J102" s="92"/>
      <c r="K102" s="1112" t="s">
        <v>1959</v>
      </c>
      <c r="L102" s="93"/>
      <c r="M102" s="48"/>
      <c r="N102" s="48"/>
      <c r="O102" s="48"/>
      <c r="P102" s="48"/>
      <c r="Q102" s="43"/>
    </row>
    <row r="103" spans="1:17">
      <c r="A103" s="43"/>
      <c r="B103" s="43"/>
      <c r="C103" s="43"/>
      <c r="D103" s="43"/>
      <c r="E103" s="43"/>
      <c r="F103" s="43"/>
      <c r="G103" s="43"/>
      <c r="H103" s="47"/>
      <c r="I103" s="99"/>
      <c r="J103" s="99"/>
      <c r="K103" s="99"/>
      <c r="L103" s="99"/>
      <c r="M103" s="99"/>
      <c r="N103" s="99"/>
      <c r="O103" s="99"/>
      <c r="P103" s="99"/>
      <c r="Q103" s="43"/>
    </row>
    <row r="104" spans="1:17">
      <c r="A104" s="43"/>
      <c r="B104" s="43"/>
      <c r="C104" s="43"/>
      <c r="D104" s="43"/>
      <c r="E104" s="43"/>
      <c r="F104" s="43"/>
      <c r="G104" s="43"/>
      <c r="H104" s="47"/>
      <c r="I104" s="99"/>
      <c r="J104" s="99"/>
      <c r="K104" s="99"/>
      <c r="L104" s="99"/>
      <c r="M104" s="99"/>
      <c r="N104" s="99"/>
      <c r="O104" s="99"/>
      <c r="P104" s="99"/>
      <c r="Q104" s="43"/>
    </row>
  </sheetData>
  <sheetProtection algorithmName="SHA-512" hashValue="YtSIu4pnocKykzdS6qSFT2DdyWuUngh1bBEt/M+RL9HgoeommVHVJV66nJCjJ9rzaWdmEUJBps3CkZVZlIryUg==" saltValue="s71f7KurW94SOUefbitC2Q==" spinCount="100000" sheet="1" objects="1" scenarios="1" sort="0" autoFilter="0"/>
  <mergeCells count="21">
    <mergeCell ref="B26:B37"/>
    <mergeCell ref="B12:Q18"/>
    <mergeCell ref="B38:B39"/>
    <mergeCell ref="B41:C42"/>
    <mergeCell ref="B43:C44"/>
    <mergeCell ref="B45:C46"/>
    <mergeCell ref="B47:C48"/>
    <mergeCell ref="B68:B70"/>
    <mergeCell ref="B71:C72"/>
    <mergeCell ref="B53:B55"/>
    <mergeCell ref="B56:B58"/>
    <mergeCell ref="B59:B60"/>
    <mergeCell ref="B62:Q62"/>
    <mergeCell ref="B92:B94"/>
    <mergeCell ref="B75:C76"/>
    <mergeCell ref="B77:C78"/>
    <mergeCell ref="B84:C84"/>
    <mergeCell ref="B73:C74"/>
    <mergeCell ref="B86:Q86"/>
    <mergeCell ref="Q83:R83"/>
    <mergeCell ref="Q84:R84"/>
  </mergeCells>
  <hyperlinks>
    <hyperlink ref="K100" r:id="rId1" xr:uid="{D5C62710-B582-0D49-B204-FFFEFC714E7E}"/>
    <hyperlink ref="G100" r:id="rId2" xr:uid="{9DF1D161-89ED-C34B-AE42-B728A22893A1}"/>
    <hyperlink ref="G102" r:id="rId3" xr:uid="{90B1B5A8-C36D-4DEE-9832-55D0B0DB9C1A}"/>
    <hyperlink ref="K102" r:id="rId4" xr:uid="{5FF7D187-D004-6241-BACF-AD3C603B6340}"/>
  </hyperlinks>
  <pageMargins left="0.25" right="0.25" top="0.75" bottom="0.75" header="0.3" footer="0.3"/>
  <pageSetup paperSize="9" scale="51" fitToHeight="5" orientation="landscape" r:id="rId5"/>
  <rowBreaks count="2" manualBreakCount="2">
    <brk id="50" max="17" man="1"/>
    <brk id="97" max="17" man="1"/>
  </rowBreaks>
  <ignoredErrors>
    <ignoredError sqref="O25 O52 O67 O82 O91" numberStoredAsText="1"/>
  </ignoredError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D839628B3E0C449FB7217BF1D964C3" ma:contentTypeVersion="6" ma:contentTypeDescription="Create a new document." ma:contentTypeScope="" ma:versionID="c2d6a36b02564438d5f75d55868d20c7">
  <xsd:schema xmlns:xsd="http://www.w3.org/2001/XMLSchema" xmlns:xs="http://www.w3.org/2001/XMLSchema" xmlns:p="http://schemas.microsoft.com/office/2006/metadata/properties" xmlns:ns2="ec93757e-0772-468a-a634-c86dd90404a1" xmlns:ns3="19942761-73c3-44e2-b60f-6b89b1edaf58" targetNamespace="http://schemas.microsoft.com/office/2006/metadata/properties" ma:root="true" ma:fieldsID="7fa0b0e059bf5a9300873c57f201e5a7" ns2:_="" ns3:_="">
    <xsd:import namespace="ec93757e-0772-468a-a634-c86dd90404a1"/>
    <xsd:import namespace="19942761-73c3-44e2-b60f-6b89b1edaf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93757e-0772-468a-a634-c86dd9040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42761-73c3-44e2-b60f-6b89b1edaf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BFB026-A92B-41AF-B065-F19C03F9F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93757e-0772-468a-a634-c86dd90404a1"/>
    <ds:schemaRef ds:uri="19942761-73c3-44e2-b60f-6b89b1ed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E3915C-E255-4914-A876-403A3949D306}">
  <ds:schemaRefs>
    <ds:schemaRef ds:uri="http://schemas.microsoft.com/sharepoint/v3/contenttype/forms"/>
  </ds:schemaRefs>
</ds:datastoreItem>
</file>

<file path=customXml/itemProps3.xml><?xml version="1.0" encoding="utf-8"?>
<ds:datastoreItem xmlns:ds="http://schemas.openxmlformats.org/officeDocument/2006/customXml" ds:itemID="{A064EA8D-3BA6-4AE5-9229-81ACDA13D5ED}">
  <ds:schemaRef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19942761-73c3-44e2-b60f-6b89b1edaf58"/>
    <ds:schemaRef ds:uri="ec93757e-0772-468a-a634-c86dd90404a1"/>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760c494-6550-44b4-8258-77c175d778b7}" enabled="1" method="Privileged" siteId="{76a2ae5a-9f00-4f6b-95ed-5d33d77c4d6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11</vt:i4>
      </vt:variant>
    </vt:vector>
  </HeadingPairs>
  <TitlesOfParts>
    <vt:vector size="30" baseType="lpstr">
      <vt:lpstr>Introduction</vt:lpstr>
      <vt:lpstr>ESG Policy</vt:lpstr>
      <vt:lpstr>Materiality &amp; value chain</vt:lpstr>
      <vt:lpstr>Climate Change</vt:lpstr>
      <vt:lpstr>Environmental Challenges</vt:lpstr>
      <vt:lpstr>Own Workforce</vt:lpstr>
      <vt:lpstr>Ethics &amp; Human Rights</vt:lpstr>
      <vt:lpstr>Local Communities</vt:lpstr>
      <vt:lpstr>Corporate Governance</vt:lpstr>
      <vt:lpstr>Business Conduct</vt:lpstr>
      <vt:lpstr>Data Protection &amp; Cybersecurity</vt:lpstr>
      <vt:lpstr>EU taxonomy</vt:lpstr>
      <vt:lpstr>GRI</vt:lpstr>
      <vt:lpstr>SASB</vt:lpstr>
      <vt:lpstr>UN SDGs</vt:lpstr>
      <vt:lpstr>TCFD CDP</vt:lpstr>
      <vt:lpstr>ESG Ratings</vt:lpstr>
      <vt:lpstr>ESG Database</vt:lpstr>
      <vt:lpstr>Classification</vt:lpstr>
      <vt:lpstr>'Business Conduct'!Zone_d_impression</vt:lpstr>
      <vt:lpstr>'Corporate Governance'!Zone_d_impression</vt:lpstr>
      <vt:lpstr>'Data Protection &amp; Cybersecurity'!Zone_d_impression</vt:lpstr>
      <vt:lpstr>'Environmental Challenges'!Zone_d_impression</vt:lpstr>
      <vt:lpstr>'ESG Ratings'!Zone_d_impression</vt:lpstr>
      <vt:lpstr>'EU taxonomy'!Zone_d_impression</vt:lpstr>
      <vt:lpstr>GRI!Zone_d_impression</vt:lpstr>
      <vt:lpstr>'Materiality &amp; value chain'!Zone_d_impression</vt:lpstr>
      <vt:lpstr>SASB!Zone_d_impression</vt:lpstr>
      <vt:lpstr>'TCFD CDP'!Zone_d_impression</vt:lpstr>
      <vt:lpstr>ZZZ</vt:lpstr>
    </vt:vector>
  </TitlesOfParts>
  <Manager/>
  <Company>Capgemini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fabienne.philippot@capgemini.com</dc:creator>
  <cp:keywords/>
  <dc:description/>
  <cp:lastModifiedBy>Grab, Garance</cp:lastModifiedBy>
  <cp:revision/>
  <cp:lastPrinted>2026-04-24T12:12:03Z</cp:lastPrinted>
  <dcterms:created xsi:type="dcterms:W3CDTF">2023-03-16T11:10:35Z</dcterms:created>
  <dcterms:modified xsi:type="dcterms:W3CDTF">2026-04-27T12:52:19Z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0x010100BCD839628B3E0C449FB7217BF1D964C3</vt:lpwstr>
  </property>
</Properties>
</file>